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Gerencia_Corporativa\Compartida\Estructuración\Provincia del Chaco\Letras\Programa 2025\11 Adicionales, 14 Nueva y 15 Nueva\"/>
    </mc:Choice>
  </mc:AlternateContent>
  <xr:revisionPtr revIDLastSave="0" documentId="13_ncr:1_{AC5E5E39-2037-4B28-B8E1-427EC4431FF3}" xr6:coauthVersionLast="47" xr6:coauthVersionMax="47" xr10:uidLastSave="{00000000-0000-0000-0000-000000000000}"/>
  <bookViews>
    <workbookView xWindow="-120" yWindow="-120" windowWidth="29040" windowHeight="15840" tabRatio="811" xr2:uid="{6A7FE0D0-465A-494B-A3B2-BFA604C6B194}"/>
  </bookViews>
  <sheets>
    <sheet name="Resumen" sheetId="9" r:id="rId1"/>
    <sheet name="Clase 11 Reapertura" sheetId="4" r:id="rId2"/>
    <sheet name="Clase 14" sheetId="12" r:id="rId3"/>
    <sheet name="Clase 15" sheetId="14" r:id="rId4"/>
    <sheet name="Feriados" sheetId="6" state="hidden" r:id="rId5"/>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9" l="1"/>
  <c r="N35" i="9"/>
  <c r="N36" i="9" s="1"/>
  <c r="M35" i="9"/>
  <c r="E22" i="4"/>
  <c r="C22" i="4"/>
  <c r="D14" i="14"/>
  <c r="D15" i="14" s="1"/>
  <c r="D13" i="14"/>
  <c r="D15" i="12"/>
  <c r="D13" i="12"/>
  <c r="D13" i="4"/>
  <c r="Q19" i="9"/>
  <c r="I35" i="9"/>
  <c r="D17" i="14" l="1"/>
  <c r="D18" i="4"/>
  <c r="J21" i="4" s="1"/>
  <c r="D14" i="4"/>
  <c r="K21" i="4" s="1"/>
  <c r="H24" i="14"/>
  <c r="D23" i="14"/>
  <c r="G23" i="14" s="1"/>
  <c r="K22" i="14"/>
  <c r="B12" i="14"/>
  <c r="K20" i="12"/>
  <c r="N12" i="9"/>
  <c r="D17" i="12" s="1"/>
  <c r="B12" i="4"/>
  <c r="H22" i="12"/>
  <c r="D21" i="12"/>
  <c r="G21" i="12" s="1"/>
  <c r="B12" i="12"/>
  <c r="D22" i="4"/>
  <c r="G22" i="4" s="1"/>
  <c r="D23" i="4"/>
  <c r="H23" i="4"/>
  <c r="D22" i="12" l="1"/>
  <c r="N13" i="9"/>
  <c r="Q12" i="9"/>
  <c r="C21" i="12"/>
  <c r="J21" i="12" s="1"/>
  <c r="D24" i="14"/>
  <c r="J20" i="12" l="1"/>
  <c r="Q13" i="9"/>
  <c r="D19" i="14"/>
  <c r="E21" i="12"/>
  <c r="E22" i="12" s="1"/>
  <c r="J22" i="14" l="1"/>
  <c r="C23" i="14"/>
  <c r="E23" i="14" s="1"/>
  <c r="F21" i="12"/>
  <c r="F22" i="12" s="1"/>
  <c r="J23" i="14" l="1"/>
  <c r="K21" i="12"/>
  <c r="O21" i="12" l="1"/>
  <c r="M24" i="12"/>
  <c r="H13" i="12" s="1"/>
  <c r="N19" i="9" s="1"/>
  <c r="F23" i="14"/>
  <c r="E24" i="14"/>
  <c r="F24" i="14" l="1"/>
  <c r="K23" i="14"/>
  <c r="H14" i="12"/>
  <c r="N20" i="9" s="1"/>
  <c r="L21" i="12"/>
  <c r="L22" i="12" s="1"/>
  <c r="M21" i="12" l="1"/>
  <c r="M22" i="12" s="1"/>
  <c r="O23" i="14"/>
  <c r="M26" i="14"/>
  <c r="H15" i="14" s="1"/>
  <c r="H16" i="14" s="1"/>
  <c r="L23" i="14" l="1"/>
  <c r="L24" i="14" s="1"/>
  <c r="Q20" i="9"/>
  <c r="Q21" i="9"/>
  <c r="Q25" i="9" s="1"/>
  <c r="M23" i="12"/>
  <c r="H15" i="12" s="1"/>
  <c r="H16" i="12" s="1"/>
  <c r="N21" i="9" s="1"/>
  <c r="M23" i="14" l="1"/>
  <c r="M24" i="14" s="1"/>
  <c r="M25" i="14" s="1"/>
  <c r="H17" i="14" s="1"/>
  <c r="H18" i="14" s="1"/>
  <c r="H17" i="12"/>
  <c r="H19" i="14" l="1"/>
  <c r="Q22" i="9"/>
  <c r="J13" i="9"/>
  <c r="D15" i="4"/>
  <c r="J22" i="4" l="1"/>
  <c r="I36" i="9" l="1"/>
  <c r="F22" i="4"/>
  <c r="E23" i="4"/>
  <c r="F23" i="4" l="1"/>
  <c r="K22" i="4"/>
  <c r="M25" i="4" s="1"/>
  <c r="O22" i="4" l="1"/>
  <c r="P22" i="4"/>
  <c r="J36" i="9" s="1"/>
  <c r="H13" i="4"/>
  <c r="H14" i="4" s="1"/>
  <c r="J20" i="9" l="1"/>
  <c r="J19" i="9"/>
  <c r="L22" i="4"/>
  <c r="L23" i="4" l="1"/>
  <c r="M22" i="4"/>
  <c r="M23" i="4" s="1"/>
  <c r="M24" i="4" l="1"/>
  <c r="H15" i="4" s="1"/>
  <c r="H16" i="4" s="1"/>
  <c r="H17" i="4" s="1"/>
  <c r="J21" i="9" l="1"/>
</calcChain>
</file>

<file path=xl/sharedStrings.xml><?xml version="1.0" encoding="utf-8"?>
<sst xmlns="http://schemas.openxmlformats.org/spreadsheetml/2006/main" count="136" uniqueCount="53">
  <si>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</si>
  <si>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</si>
  <si>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</si>
  <si>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</si>
  <si>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</si>
  <si>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</si>
  <si>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</si>
  <si>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</si>
  <si>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</si>
  <si>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</si>
  <si>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</si>
  <si>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</si>
  <si>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</si>
  <si>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</si>
  <si>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</si>
  <si>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</si>
  <si>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</si>
  <si>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</si>
  <si>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</si>
  <si>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</si>
  <si>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</si>
  <si>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</si>
  <si>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</si>
  <si>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</si>
  <si>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</si>
  <si>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</si>
  <si>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</si>
  <si>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</si>
  <si>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Tasa</t>
  </si>
  <si>
    <t>Plazo (días remanentes)</t>
  </si>
  <si>
    <t>Fecha de Ampliación y Liquidación</t>
  </si>
  <si>
    <t>Fecha de Emision Original</t>
  </si>
  <si>
    <t>Margen a Licitar</t>
  </si>
  <si>
    <t>Cupón</t>
  </si>
  <si>
    <t>Tamar</t>
  </si>
  <si>
    <t>-</t>
  </si>
  <si>
    <t>Tasa Fija a Licitar</t>
  </si>
  <si>
    <t>Margen s/ Tamar</t>
  </si>
  <si>
    <t>Reales</t>
  </si>
  <si>
    <t>Última Tamar Publicada</t>
  </si>
  <si>
    <t>B (arg)</t>
  </si>
  <si>
    <t>Calificación (Fix Scr)</t>
  </si>
  <si>
    <t>Letras Clase 11 Reapertura (Tasa Fija)</t>
  </si>
  <si>
    <t>Licitación: jueves 14 de agosto de 2025 de 11 a 16 horas</t>
  </si>
  <si>
    <t>Fecha de Emisión, Liquidación y Reapertura: lunes 18 de agosto de 2025 (t+2)</t>
  </si>
  <si>
    <t>Letras Clase 14 (Tasa Fija)</t>
  </si>
  <si>
    <t>Letras Clase 15 (Tamar)</t>
  </si>
  <si>
    <t>Letras del Tesoro Clase 11 Adicionales</t>
  </si>
  <si>
    <t>Letras del Tesoro Clase 14</t>
  </si>
  <si>
    <t>Letras del Tesoro Clase 15</t>
  </si>
  <si>
    <t xml:space="preserve">emision </t>
  </si>
  <si>
    <t>vto</t>
  </si>
  <si>
    <t>TNA Esperada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</si>
</sst>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00000%"/>
    <numFmt numFmtId="169" formatCode="0.000000%"/>
    <numFmt numFmtId="170" formatCode="_ * #,##0_ ;_ * \-#,##0_ ;_ * &quot;-&quot;??_ ;_ @_ "/>
    <numFmt numFmtId="171" formatCode="#,##0.00000"/>
    <numFmt numFmtId="172" formatCode="#,##0.00000000"/>
    <numFmt numFmtId="173" formatCode="[$-F800]dddd\,\ mmmm\ dd\,\ yyyy"/>
    <numFmt numFmtId="174" formatCode="&quot;$&quot;\ #,##0"/>
    <numFmt numFmtId="175" formatCode="0.000%"/>
    <numFmt numFmtId="176" formatCode="#,##0.000"/>
    <numFmt numFmtId="177" formatCode="#,##0.0000"/>
  </numFmts>
  <fonts count="19"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
      <b/>
      <sz val="12"/>
      <name val="Calibri"/>
      <family val="2"/>
    </font>
  </fonts>
  <fills count="8">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cellStyleXfs>
  <cellXfs count="144">
    <xf numFmtId="0" fontId="0" fillId="0" borderId="0" xfId="0" applyAlignment="1"/>
    <xf numFmtId="0" fontId="9" fillId="0" borderId="0" xfId="0" applyFont="1" applyAlignment="1"/>
    <xf numFmtId="170" fontId="9" fillId="0" borderId="0" xfId="1" applyNumberFormat="1" applyFont="1" applyBorder="1" applyProtection="1"/>
    <xf numFmtId="0" fontId="10" fillId="0" borderId="0" xfId="0" applyFont="1" applyAlignment="1"/>
    <xf numFmtId="169"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70" fontId="9" fillId="0" borderId="0" xfId="1" applyNumberFormat="1" applyFont="1" applyAlignment="1" applyProtection="1">
      <alignment horizontal="left"/>
    </xf>
    <xf numFmtId="169"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2" fontId="9" fillId="0" borderId="0" xfId="3" applyNumberFormat="1" applyFont="1" applyProtection="1"/>
    <xf numFmtId="168"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7" fontId="9" fillId="0" borderId="0" xfId="6" applyNumberFormat="1" applyFont="1" applyProtection="1"/>
    <xf numFmtId="173"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70"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1" fontId="9" fillId="0" borderId="0" xfId="0" applyNumberFormat="1" applyFont="1" applyAlignment="1"/>
    <xf numFmtId="170"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3"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70" fontId="9" fillId="0" borderId="0" xfId="2" applyNumberFormat="1" applyFont="1" applyAlignment="1" applyProtection="1"/>
    <xf numFmtId="174" fontId="11" fillId="5" borderId="19" xfId="0" applyNumberFormat="1" applyFont="1" applyFill="1" applyBorder="1" applyAlignment="1" applyProtection="1">
      <alignment horizontal="right" vertical="center"/>
      <protection locked="0"/>
    </xf>
    <xf numFmtId="2" fontId="9" fillId="0" borderId="0" xfId="0" applyNumberFormat="1" applyFont="1" applyAlignment="1">
      <alignment horizontal="center"/>
    </xf>
    <xf numFmtId="14" fontId="9" fillId="0" borderId="5" xfId="0" applyNumberFormat="1" applyFont="1" applyBorder="1" applyAlignment="1">
      <alignment horizontal="right" vertical="center"/>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66" fontId="9" fillId="0" borderId="23" xfId="7" applyNumberFormat="1" applyFont="1" applyFill="1" applyBorder="1" applyAlignment="1" applyProtection="1">
      <alignment horizontal="center" vertical="center"/>
    </xf>
    <xf numFmtId="0" fontId="16" fillId="0" borderId="0" xfId="0" applyFont="1" applyAlignment="1">
      <alignment horizontal="center" vertical="center" wrapText="1"/>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166" fontId="11" fillId="0" borderId="5" xfId="0" applyNumberFormat="1" applyFont="1" applyBorder="1" applyAlignment="1">
      <alignment horizontal="right"/>
    </xf>
    <xf numFmtId="43" fontId="10" fillId="0" borderId="0" xfId="0" applyNumberFormat="1" applyFont="1" applyAlignment="1">
      <alignment vertical="center" wrapText="1"/>
    </xf>
    <xf numFmtId="165" fontId="10" fillId="0" borderId="0" xfId="1" applyFont="1" applyBorder="1" applyAlignment="1">
      <alignment vertical="center" wrapText="1"/>
    </xf>
    <xf numFmtId="175" fontId="9" fillId="0" borderId="27" xfId="8" applyNumberFormat="1" applyFont="1" applyFill="1" applyBorder="1" applyAlignment="1" applyProtection="1">
      <alignment horizontal="center" vertical="center"/>
    </xf>
    <xf numFmtId="0" fontId="5" fillId="0" borderId="0" xfId="0" applyFont="1" applyAlignment="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10" fontId="9" fillId="0" borderId="25" xfId="6" applyNumberFormat="1" applyFont="1" applyBorder="1" applyAlignment="1" applyProtection="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0" fontId="11" fillId="0" borderId="26" xfId="4" applyFont="1" applyBorder="1" applyAlignment="1">
      <alignment horizontal="left" vertical="center"/>
    </xf>
    <xf numFmtId="4" fontId="9" fillId="0" borderId="25" xfId="4" applyNumberFormat="1" applyFont="1" applyBorder="1" applyAlignment="1">
      <alignment horizontal="center" vertical="center"/>
    </xf>
    <xf numFmtId="0" fontId="11" fillId="0" borderId="26" xfId="5" applyFont="1" applyBorder="1" applyAlignment="1">
      <alignment horizontal="left" vertical="center"/>
    </xf>
    <xf numFmtId="0" fontId="14" fillId="3" borderId="0" xfId="0" quotePrefix="1" applyFont="1" applyFill="1" applyAlignment="1"/>
    <xf numFmtId="10" fontId="11" fillId="5" borderId="0" xfId="0" applyNumberFormat="1" applyFont="1" applyFill="1" applyAlignment="1">
      <alignment horizontal="right"/>
    </xf>
    <xf numFmtId="0" fontId="15" fillId="0" borderId="0" xfId="9" applyFont="1" applyAlignment="1">
      <alignment horizontal="center" vertical="center" wrapText="1"/>
    </xf>
    <xf numFmtId="14" fontId="15" fillId="0" borderId="0" xfId="9" applyNumberFormat="1" applyFont="1" applyAlignment="1">
      <alignment horizontal="center" vertical="center" wrapText="1"/>
    </xf>
    <xf numFmtId="176" fontId="15" fillId="0" borderId="0" xfId="9" applyNumberFormat="1" applyFont="1" applyAlignment="1">
      <alignment horizontal="center" vertical="center" wrapText="1"/>
    </xf>
    <xf numFmtId="3" fontId="15" fillId="0" borderId="0" xfId="9" applyNumberFormat="1" applyFont="1" applyAlignment="1">
      <alignment horizontal="center" vertical="center" wrapText="1"/>
    </xf>
    <xf numFmtId="0" fontId="4" fillId="0" borderId="0" xfId="0" applyFont="1" applyAlignment="1">
      <alignment vertical="center" wrapText="1"/>
    </xf>
    <xf numFmtId="0" fontId="15" fillId="0" borderId="0" xfId="0" applyFont="1" applyAlignment="1">
      <alignment vertical="center" wrapText="1"/>
    </xf>
    <xf numFmtId="0" fontId="9" fillId="0" borderId="1" xfId="0" applyFont="1" applyBorder="1" applyAlignment="1"/>
    <xf numFmtId="0" fontId="9" fillId="0" borderId="2" xfId="0" applyFont="1" applyBorder="1" applyAlignment="1"/>
    <xf numFmtId="10" fontId="9" fillId="0" borderId="3" xfId="0" applyNumberFormat="1" applyFont="1" applyBorder="1" applyAlignment="1"/>
    <xf numFmtId="0" fontId="9" fillId="0" borderId="4" xfId="0" applyFont="1" applyBorder="1" applyAlignment="1"/>
    <xf numFmtId="10" fontId="9" fillId="0" borderId="5" xfId="0" applyNumberFormat="1" applyFont="1" applyBorder="1" applyAlignment="1"/>
    <xf numFmtId="176" fontId="11" fillId="2" borderId="10" xfId="0" applyNumberFormat="1" applyFont="1" applyFill="1" applyBorder="1" applyAlignment="1">
      <alignment vertical="center"/>
    </xf>
    <xf numFmtId="176" fontId="11" fillId="2" borderId="11" xfId="0" applyNumberFormat="1" applyFont="1" applyFill="1" applyBorder="1" applyAlignment="1">
      <alignment vertical="center"/>
    </xf>
    <xf numFmtId="177" fontId="11" fillId="6" borderId="10" xfId="0" applyNumberFormat="1" applyFont="1" applyFill="1" applyBorder="1" applyAlignment="1">
      <alignment vertical="center"/>
    </xf>
    <xf numFmtId="177" fontId="11" fillId="2" borderId="10" xfId="0" applyNumberFormat="1" applyFont="1" applyFill="1" applyBorder="1" applyAlignment="1">
      <alignment horizontal="center" vertical="center"/>
    </xf>
    <xf numFmtId="177" fontId="11" fillId="2" borderId="11" xfId="0" applyNumberFormat="1" applyFont="1" applyFill="1" applyBorder="1" applyAlignment="1">
      <alignment horizontal="center" vertical="center"/>
    </xf>
    <xf numFmtId="177" fontId="9" fillId="0" borderId="13" xfId="0" applyNumberFormat="1" applyFont="1" applyBorder="1" applyAlignment="1"/>
    <xf numFmtId="177" fontId="9" fillId="0" borderId="14" xfId="0" applyNumberFormat="1" applyFont="1" applyBorder="1" applyAlignment="1"/>
    <xf numFmtId="165" fontId="0" fillId="0" borderId="0" xfId="1" applyFont="1" applyAlignment="1"/>
    <xf numFmtId="166" fontId="11" fillId="4" borderId="19" xfId="7" applyNumberFormat="1" applyFont="1" applyFill="1" applyBorder="1" applyAlignment="1" applyProtection="1">
      <alignment horizontal="center" vertical="center" wrapText="1"/>
      <protection locked="0"/>
    </xf>
    <xf numFmtId="9" fontId="10" fillId="0" borderId="0" xfId="0" applyNumberFormat="1" applyFont="1" applyAlignment="1">
      <alignment vertical="center" wrapText="1"/>
    </xf>
    <xf numFmtId="165" fontId="15" fillId="0" borderId="0" xfId="1" applyFont="1" applyAlignment="1">
      <alignment horizontal="center" vertical="center" wrapText="1"/>
    </xf>
    <xf numFmtId="43" fontId="15" fillId="0" borderId="0" xfId="9" applyNumberFormat="1" applyFont="1" applyAlignment="1">
      <alignment horizontal="center" vertical="center" wrapText="1"/>
    </xf>
    <xf numFmtId="0" fontId="18" fillId="0" borderId="0" xfId="0" applyFont="1" applyAlignment="1">
      <alignment horizontal="left" vertical="center" wrapText="1"/>
    </xf>
    <xf numFmtId="0" fontId="15" fillId="0" borderId="0" xfId="0" applyFont="1" applyAlignment="1">
      <alignment horizontal="center"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171" fontId="11" fillId="4" borderId="19" xfId="4" applyNumberFormat="1" applyFont="1" applyFill="1" applyBorder="1" applyAlignment="1" applyProtection="1">
      <alignment horizontal="center" vertical="center"/>
      <protection locked="0"/>
    </xf>
    <xf numFmtId="171" fontId="9" fillId="0" borderId="27" xfId="4" applyNumberFormat="1" applyFont="1" applyBorder="1" applyAlignment="1">
      <alignment horizontal="center" vertical="center"/>
    </xf>
  </cellXfs>
  <cellStyles count="10">
    <cellStyle name="Millares" xfId="1" builtinId="3"/>
    <cellStyle name="Millares 2" xfId="2" xr:uid="{9D9BECA9-33DD-4F20-8CEE-406B0A5DB615}"/>
    <cellStyle name="Moneda" xfId="3" builtinId="4"/>
    <cellStyle name="Normal" xfId="0" builtinId="0"/>
    <cellStyle name="Normal 2" xfId="9" xr:uid="{81DEB0FF-2F77-40BD-B5C8-06BCF6B7F073}"/>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394231</xdr:colOff>
      <xdr:row>0</xdr:row>
      <xdr:rowOff>166688</xdr:rowOff>
    </xdr:from>
    <xdr:to>
      <xdr:col>13</xdr:col>
      <xdr:colOff>1308631</xdr:colOff>
      <xdr:row>5</xdr:row>
      <xdr:rowOff>45244</xdr:rowOff>
    </xdr:to>
    <xdr:pic>
      <xdr:nvPicPr>
        <xdr:cNvPr id="5" name="x_x_x_x_x_x_x_x_x_x_x_x_x_x_x_x_x_x_x_Imagen 11">
          <a:extLst>
            <a:ext uri="{FF2B5EF4-FFF2-40B4-BE49-F238E27FC236}">
              <a16:creationId xmlns:a16="http://schemas.microsoft.com/office/drawing/2014/main" id="{7F42E683-574F-4D94-9574-BE00C18E8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8887" y="166688"/>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119062</xdr:colOff>
      <xdr:row>0</xdr:row>
      <xdr:rowOff>261938</xdr:rowOff>
    </xdr:from>
    <xdr:to>
      <xdr:col>12</xdr:col>
      <xdr:colOff>1552046</xdr:colOff>
      <xdr:row>5</xdr:row>
      <xdr:rowOff>141552</xdr:rowOff>
    </xdr:to>
    <xdr:pic>
      <xdr:nvPicPr>
        <xdr:cNvPr id="6" name="x_x_x_x_Picture 1" descr="A blue and green text on a black background&#10;&#10;Description automatically generated">
          <a:extLst>
            <a:ext uri="{FF2B5EF4-FFF2-40B4-BE49-F238E27FC236}">
              <a16:creationId xmlns:a16="http://schemas.microsoft.com/office/drawing/2014/main" id="{2E6ECB12-3647-4A93-AE7F-F770C1A7C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4468" y="261938"/>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6921500" y="1285344"/>
          <a:ext cx="4212451" cy="8524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11 (REAPERTURA)</a:t>
          </a:r>
        </a:p>
        <a:p>
          <a:pPr algn="ctr"/>
          <a:r>
            <a:rPr lang="es-419" b="1"/>
            <a:t>Plazo: 91 días</a:t>
          </a:r>
        </a:p>
        <a:p>
          <a:pPr algn="ctr"/>
          <a:r>
            <a:rPr lang="es-419" b="1"/>
            <a:t> Vencimiento: 12 de</a:t>
          </a:r>
          <a:r>
            <a:rPr lang="es-419" b="1" baseline="0"/>
            <a:t> septiembre</a:t>
          </a:r>
          <a:r>
            <a:rPr lang="es-419" b="1"/>
            <a:t> de 2025</a:t>
          </a:r>
        </a:p>
        <a:p>
          <a:pPr algn="ctr"/>
          <a:r>
            <a:rPr lang="es-419" b="1"/>
            <a:t>Plazo Remanente: 25 días</a:t>
          </a:r>
          <a:r>
            <a:rPr lang="es-419"/>
            <a:t> </a:t>
          </a:r>
          <a:endParaRPr lang="es-419" sz="1100" b="1" i="0"/>
        </a:p>
      </xdr:txBody>
    </xdr:sp>
    <xdr:clientData/>
  </xdr:twoCellAnchor>
  <xdr:twoCellAnchor>
    <xdr:from>
      <xdr:col>9</xdr:col>
      <xdr:colOff>836084</xdr:colOff>
      <xdr:row>2</xdr:row>
      <xdr:rowOff>95250</xdr:rowOff>
    </xdr:from>
    <xdr:to>
      <xdr:col>9</xdr:col>
      <xdr:colOff>1750484</xdr:colOff>
      <xdr:row>8</xdr:row>
      <xdr:rowOff>104775</xdr:rowOff>
    </xdr:to>
    <xdr:pic>
      <xdr:nvPicPr>
        <xdr:cNvPr id="3" name="x_x_x_x_x_x_x_x_x_x_x_x_x_x_x_x_x_x_x_Imagen 11">
          <a:extLst>
            <a:ext uri="{FF2B5EF4-FFF2-40B4-BE49-F238E27FC236}">
              <a16:creationId xmlns:a16="http://schemas.microsoft.com/office/drawing/2014/main" id="{3FBB9D2E-5A8C-4A32-97C0-611BA4776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9584" y="95250"/>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7114068F-D40C-4CC9-810C-27B6760D8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915" y="338666"/>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32809</xdr:colOff>
      <xdr:row>8</xdr:row>
      <xdr:rowOff>96308</xdr:rowOff>
    </xdr:from>
    <xdr:to>
      <xdr:col>10</xdr:col>
      <xdr:colOff>462677</xdr:colOff>
      <xdr:row>11</xdr:row>
      <xdr:rowOff>39158</xdr:rowOff>
    </xdr:to>
    <xdr:sp macro="" textlink="">
      <xdr:nvSpPr>
        <xdr:cNvPr id="3" name="CuadroTexto 2">
          <a:extLst>
            <a:ext uri="{FF2B5EF4-FFF2-40B4-BE49-F238E27FC236}">
              <a16:creationId xmlns:a16="http://schemas.microsoft.com/office/drawing/2014/main" id="{056F3F78-05BB-A5E3-E63C-5EB004B2015F}"/>
            </a:ext>
          </a:extLst>
        </xdr:cNvPr>
        <xdr:cNvSpPr txBox="1"/>
      </xdr:nvSpPr>
      <xdr:spPr>
        <a:xfrm>
          <a:off x="5736167" y="1280583"/>
          <a:ext cx="42124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14 (NUEVA)</a:t>
          </a:r>
        </a:p>
        <a:p>
          <a:pPr algn="ctr"/>
          <a:r>
            <a:rPr lang="es-419" b="1"/>
            <a:t>Plazo: 88 días</a:t>
          </a:r>
        </a:p>
        <a:p>
          <a:pPr algn="ctr"/>
          <a:r>
            <a:rPr lang="es-419" b="1"/>
            <a:t> Vencimiento: 14 de</a:t>
          </a:r>
          <a:r>
            <a:rPr lang="es-419" b="1" baseline="0"/>
            <a:t> noviembre</a:t>
          </a:r>
          <a:r>
            <a:rPr lang="es-419" b="1"/>
            <a:t> de 2025</a:t>
          </a:r>
        </a:p>
      </xdr:txBody>
    </xdr:sp>
    <xdr:clientData/>
  </xdr:twoCellAnchor>
  <xdr:twoCellAnchor>
    <xdr:from>
      <xdr:col>9</xdr:col>
      <xdr:colOff>275168</xdr:colOff>
      <xdr:row>2</xdr:row>
      <xdr:rowOff>84667</xdr:rowOff>
    </xdr:from>
    <xdr:to>
      <xdr:col>9</xdr:col>
      <xdr:colOff>1189568</xdr:colOff>
      <xdr:row>8</xdr:row>
      <xdr:rowOff>94192</xdr:rowOff>
    </xdr:to>
    <xdr:pic>
      <xdr:nvPicPr>
        <xdr:cNvPr id="2" name="x_x_x_x_x_x_x_x_x_x_x_x_x_x_x_x_x_x_x_Imagen 11">
          <a:extLst>
            <a:ext uri="{FF2B5EF4-FFF2-40B4-BE49-F238E27FC236}">
              <a16:creationId xmlns:a16="http://schemas.microsoft.com/office/drawing/2014/main" id="{78E8B5F0-CF0F-4224-8EB1-4DDD2FD8D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1" y="84667"/>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317499</xdr:colOff>
      <xdr:row>2</xdr:row>
      <xdr:rowOff>105833</xdr:rowOff>
    </xdr:from>
    <xdr:to>
      <xdr:col>3</xdr:col>
      <xdr:colOff>935566</xdr:colOff>
      <xdr:row>8</xdr:row>
      <xdr:rowOff>116416</xdr:rowOff>
    </xdr:to>
    <xdr:pic>
      <xdr:nvPicPr>
        <xdr:cNvPr id="4" name="x_x_x_x_Picture 1" descr="A blue and green text on a black background&#10;&#10;Description automatically generated">
          <a:extLst>
            <a:ext uri="{FF2B5EF4-FFF2-40B4-BE49-F238E27FC236}">
              <a16:creationId xmlns:a16="http://schemas.microsoft.com/office/drawing/2014/main" id="{F4700FA6-6434-4829-8183-6FD897F518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49" y="105833"/>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170392</xdr:colOff>
      <xdr:row>9</xdr:row>
      <xdr:rowOff>170392</xdr:rowOff>
    </xdr:from>
    <xdr:to>
      <xdr:col>9</xdr:col>
      <xdr:colOff>1870260</xdr:colOff>
      <xdr:row>12</xdr:row>
      <xdr:rowOff>123826</xdr:rowOff>
    </xdr:to>
    <xdr:sp macro="" textlink="">
      <xdr:nvSpPr>
        <xdr:cNvPr id="4" name="CuadroTexto 3">
          <a:extLst>
            <a:ext uri="{FF2B5EF4-FFF2-40B4-BE49-F238E27FC236}">
              <a16:creationId xmlns:a16="http://schemas.microsoft.com/office/drawing/2014/main" id="{2A28DFFD-4BDD-257B-3EF6-09F2AC8BD985}"/>
            </a:ext>
          </a:extLst>
        </xdr:cNvPr>
        <xdr:cNvSpPr txBox="1"/>
      </xdr:nvSpPr>
      <xdr:spPr>
        <a:xfrm>
          <a:off x="5430309" y="1556809"/>
          <a:ext cx="4102284"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15 (NUEVA)</a:t>
          </a:r>
        </a:p>
        <a:p>
          <a:pPr algn="ctr"/>
          <a:r>
            <a:rPr lang="es-419" b="1"/>
            <a:t>Plazo: 179 días</a:t>
          </a:r>
        </a:p>
        <a:p>
          <a:pPr algn="ctr"/>
          <a:r>
            <a:rPr lang="es-419" b="1"/>
            <a:t> Vencimiento: 13</a:t>
          </a:r>
          <a:r>
            <a:rPr lang="es-419" b="1" baseline="0"/>
            <a:t> de febrero </a:t>
          </a:r>
          <a:r>
            <a:rPr lang="es-419" b="1"/>
            <a:t>de 2026</a:t>
          </a:r>
        </a:p>
      </xdr:txBody>
    </xdr:sp>
    <xdr:clientData/>
  </xdr:twoCellAnchor>
  <xdr:twoCellAnchor>
    <xdr:from>
      <xdr:col>7</xdr:col>
      <xdr:colOff>867834</xdr:colOff>
      <xdr:row>3</xdr:row>
      <xdr:rowOff>169334</xdr:rowOff>
    </xdr:from>
    <xdr:to>
      <xdr:col>9</xdr:col>
      <xdr:colOff>364068</xdr:colOff>
      <xdr:row>9</xdr:row>
      <xdr:rowOff>125942</xdr:rowOff>
    </xdr:to>
    <xdr:pic>
      <xdr:nvPicPr>
        <xdr:cNvPr id="2" name="x_x_x_x_x_x_x_x_x_x_x_x_x_x_x_x_x_x_x_Imagen 11">
          <a:extLst>
            <a:ext uri="{FF2B5EF4-FFF2-40B4-BE49-F238E27FC236}">
              <a16:creationId xmlns:a16="http://schemas.microsoft.com/office/drawing/2014/main" id="{7233EB9E-E0B5-B00A-E1FF-EC6EA4D12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1" y="359834"/>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560916</xdr:colOff>
      <xdr:row>4</xdr:row>
      <xdr:rowOff>0</xdr:rowOff>
    </xdr:from>
    <xdr:to>
      <xdr:col>3</xdr:col>
      <xdr:colOff>110066</xdr:colOff>
      <xdr:row>9</xdr:row>
      <xdr:rowOff>148166</xdr:rowOff>
    </xdr:to>
    <xdr:pic>
      <xdr:nvPicPr>
        <xdr:cNvPr id="3" name="x_x_x_x_Picture 1" descr="A blue and green text on a black background&#10;&#10;Description automatically generated">
          <a:extLst>
            <a:ext uri="{FF2B5EF4-FFF2-40B4-BE49-F238E27FC236}">
              <a16:creationId xmlns:a16="http://schemas.microsoft.com/office/drawing/2014/main" id="{AFD60B6C-4DAB-99F7-1BF5-E8F9D19C9B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9" y="381000"/>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D1:T50"/>
  <sheetViews>
    <sheetView showGridLines="0" tabSelected="1" zoomScale="80" zoomScaleNormal="80" workbookViewId="0">
      <selection activeCell="J26" sqref="J26"/>
    </sheetView>
  </sheetViews>
  <sheetFormatPr baseColWidth="10" defaultRowHeight="12.75" x14ac:dyDescent="0.2"/>
  <cols>
    <col min="1" max="1" width="4.85546875" customWidth="1"/>
    <col min="2" max="3" width="4.5703125" customWidth="1"/>
    <col min="4" max="6" width="4.5703125" hidden="1" customWidth="1"/>
    <col min="7" max="7" width="7" customWidth="1"/>
    <col min="8" max="8" width="5.7109375" customWidth="1"/>
    <col min="9" max="9" width="22.5703125" customWidth="1"/>
    <col min="10" max="10" width="23.85546875" bestFit="1" customWidth="1"/>
    <col min="11" max="11" width="4.140625" customWidth="1"/>
    <col min="12" max="12" width="4.140625" hidden="1" customWidth="1"/>
    <col min="13" max="13" width="24.28515625" bestFit="1" customWidth="1"/>
    <col min="14" max="14" width="23.85546875" bestFit="1" customWidth="1"/>
    <col min="15" max="15" width="4.140625" customWidth="1"/>
    <col min="16" max="16" width="25.28515625" bestFit="1" customWidth="1"/>
    <col min="17" max="17" width="23.85546875" bestFit="1" customWidth="1"/>
    <col min="18" max="18" width="4.140625" customWidth="1"/>
  </cols>
  <sheetData>
    <row r="1" spans="8:20" ht="23.25" customHeight="1" x14ac:dyDescent="0.2"/>
    <row r="3" spans="8:20" ht="19.5" customHeight="1" x14ac:dyDescent="0.2"/>
    <row r="4" spans="8:20" ht="29.25" customHeight="1" x14ac:dyDescent="0.2"/>
    <row r="5" spans="8:20" ht="15" customHeight="1" x14ac:dyDescent="0.2">
      <c r="H5" s="92"/>
      <c r="I5" s="92"/>
      <c r="J5" s="92"/>
      <c r="K5" s="92"/>
      <c r="L5" s="92"/>
      <c r="M5" s="92"/>
      <c r="N5" s="92"/>
    </row>
    <row r="6" spans="8:20" ht="15" customHeight="1" x14ac:dyDescent="0.2">
      <c r="H6" s="92"/>
      <c r="K6" s="92"/>
      <c r="L6" s="92"/>
      <c r="M6" s="92"/>
      <c r="N6" s="92"/>
    </row>
    <row r="7" spans="8:20" ht="15" customHeight="1" x14ac:dyDescent="0.2">
      <c r="H7" s="92"/>
      <c r="I7" s="132" t="s">
        <v>43</v>
      </c>
      <c r="J7" s="132"/>
      <c r="K7" s="132"/>
      <c r="L7" s="132"/>
      <c r="M7" s="132"/>
      <c r="N7" s="132"/>
    </row>
    <row r="8" spans="8:20" ht="18.75" customHeight="1" x14ac:dyDescent="0.2">
      <c r="H8" s="92"/>
      <c r="I8" s="132" t="s">
        <v>44</v>
      </c>
      <c r="J8" s="132"/>
      <c r="K8" s="132"/>
      <c r="L8" s="132"/>
      <c r="M8" s="132"/>
      <c r="N8" s="132"/>
      <c r="O8" s="93"/>
      <c r="R8" s="93"/>
    </row>
    <row r="9" spans="8:20" ht="9.9499999999999993" customHeight="1" x14ac:dyDescent="0.2">
      <c r="H9" s="93"/>
      <c r="I9" s="93"/>
      <c r="J9" s="93"/>
      <c r="K9" s="93"/>
      <c r="L9" s="93"/>
      <c r="M9" s="93"/>
      <c r="N9" s="93"/>
      <c r="O9" s="93"/>
      <c r="R9" s="93"/>
    </row>
    <row r="10" spans="8:20" ht="16.5" customHeight="1" x14ac:dyDescent="0.2">
      <c r="H10" s="94"/>
      <c r="I10" s="94"/>
      <c r="J10" s="94"/>
      <c r="K10" s="94"/>
      <c r="L10" s="94"/>
      <c r="M10" s="94"/>
      <c r="N10" s="94"/>
      <c r="O10" s="94"/>
      <c r="P10" s="94"/>
      <c r="Q10" s="94"/>
      <c r="R10" s="94"/>
    </row>
    <row r="11" spans="8:20" ht="23.25" customHeight="1" x14ac:dyDescent="0.35">
      <c r="H11" s="94"/>
      <c r="I11" s="134" t="s">
        <v>42</v>
      </c>
      <c r="J11" s="135"/>
      <c r="K11" s="94"/>
      <c r="L11" s="94"/>
      <c r="M11" s="134" t="s">
        <v>45</v>
      </c>
      <c r="N11" s="135"/>
      <c r="O11" s="94"/>
      <c r="P11" s="134" t="s">
        <v>46</v>
      </c>
      <c r="Q11" s="135"/>
      <c r="R11" s="94"/>
    </row>
    <row r="12" spans="8:20" ht="20.100000000000001" customHeight="1" x14ac:dyDescent="0.2">
      <c r="H12" s="94"/>
      <c r="I12" s="95" t="s">
        <v>22</v>
      </c>
      <c r="J12" s="96">
        <v>45887</v>
      </c>
      <c r="K12" s="94"/>
      <c r="L12" s="94"/>
      <c r="M12" s="95" t="s">
        <v>22</v>
      </c>
      <c r="N12" s="96">
        <f>+J12</f>
        <v>45887</v>
      </c>
      <c r="O12" s="94"/>
      <c r="P12" s="95" t="s">
        <v>22</v>
      </c>
      <c r="Q12" s="96">
        <f>+N12</f>
        <v>45887</v>
      </c>
      <c r="R12" s="94"/>
    </row>
    <row r="13" spans="8:20" ht="20.100000000000001" customHeight="1" x14ac:dyDescent="0.2">
      <c r="H13" s="94"/>
      <c r="I13" s="97" t="s">
        <v>23</v>
      </c>
      <c r="J13" s="96">
        <f>+J12+J15</f>
        <v>45912</v>
      </c>
      <c r="K13" s="94"/>
      <c r="L13" s="94"/>
      <c r="M13" s="97" t="s">
        <v>23</v>
      </c>
      <c r="N13" s="96">
        <f>+N12+N14</f>
        <v>45975</v>
      </c>
      <c r="O13" s="94"/>
      <c r="P13" s="97" t="s">
        <v>23</v>
      </c>
      <c r="Q13" s="96">
        <f>+Q12+Q14</f>
        <v>46066</v>
      </c>
      <c r="R13" s="94"/>
      <c r="T13" s="127"/>
    </row>
    <row r="14" spans="8:20" ht="20.100000000000001" customHeight="1" x14ac:dyDescent="0.2">
      <c r="H14" s="94"/>
      <c r="I14" s="97" t="s">
        <v>20</v>
      </c>
      <c r="J14" s="98">
        <v>91</v>
      </c>
      <c r="K14" s="94"/>
      <c r="L14" s="94"/>
      <c r="M14" s="97" t="s">
        <v>20</v>
      </c>
      <c r="N14" s="98">
        <v>88</v>
      </c>
      <c r="O14" s="94"/>
      <c r="P14" s="97" t="s">
        <v>20</v>
      </c>
      <c r="Q14" s="98">
        <v>179</v>
      </c>
      <c r="R14" s="94"/>
    </row>
    <row r="15" spans="8:20" ht="20.100000000000001" customHeight="1" x14ac:dyDescent="0.2">
      <c r="H15" s="94"/>
      <c r="I15" s="97" t="s">
        <v>29</v>
      </c>
      <c r="J15" s="98">
        <v>25</v>
      </c>
      <c r="K15" s="94"/>
      <c r="L15" s="94"/>
      <c r="M15" s="97" t="s">
        <v>29</v>
      </c>
      <c r="N15" s="98" t="s">
        <v>35</v>
      </c>
      <c r="O15" s="94"/>
      <c r="P15" s="97" t="s">
        <v>29</v>
      </c>
      <c r="Q15" s="98" t="s">
        <v>35</v>
      </c>
      <c r="R15" s="94"/>
    </row>
    <row r="16" spans="8:20" ht="20.100000000000001" customHeight="1" x14ac:dyDescent="0.2">
      <c r="H16" s="94"/>
      <c r="I16" s="99" t="s">
        <v>24</v>
      </c>
      <c r="J16" s="100" t="s">
        <v>27</v>
      </c>
      <c r="K16" s="94"/>
      <c r="L16" s="94"/>
      <c r="M16" s="97" t="s">
        <v>24</v>
      </c>
      <c r="N16" s="100" t="s">
        <v>27</v>
      </c>
      <c r="O16" s="94"/>
      <c r="P16" s="97" t="s">
        <v>24</v>
      </c>
      <c r="Q16" s="100" t="s">
        <v>27</v>
      </c>
      <c r="R16" s="94"/>
    </row>
    <row r="17" spans="8:18" ht="20.100000000000001" customHeight="1" x14ac:dyDescent="0.2">
      <c r="H17" s="94"/>
      <c r="I17" s="97" t="s">
        <v>28</v>
      </c>
      <c r="J17" s="101">
        <v>0.35</v>
      </c>
      <c r="K17" s="94"/>
      <c r="L17" s="94"/>
      <c r="M17" s="97" t="s">
        <v>25</v>
      </c>
      <c r="N17" s="102">
        <v>1</v>
      </c>
      <c r="O17" s="94"/>
      <c r="P17" s="97" t="s">
        <v>25</v>
      </c>
      <c r="Q17" s="102">
        <v>1</v>
      </c>
      <c r="R17" s="94"/>
    </row>
    <row r="18" spans="8:18" ht="20.100000000000001" customHeight="1" x14ac:dyDescent="0.2">
      <c r="H18" s="94"/>
      <c r="I18" s="103" t="s">
        <v>25</v>
      </c>
      <c r="J18" s="142">
        <v>1.0477887788778879</v>
      </c>
      <c r="K18" s="94"/>
      <c r="L18" s="94"/>
      <c r="M18" s="103" t="s">
        <v>36</v>
      </c>
      <c r="N18" s="85">
        <v>0.54</v>
      </c>
      <c r="O18" s="94"/>
      <c r="P18" s="103" t="s">
        <v>32</v>
      </c>
      <c r="Q18" s="85">
        <v>5.5E-2</v>
      </c>
      <c r="R18" s="94"/>
    </row>
    <row r="19" spans="8:18" ht="20.100000000000001" customHeight="1" x14ac:dyDescent="0.2">
      <c r="H19" s="94"/>
      <c r="I19" s="95" t="s">
        <v>0</v>
      </c>
      <c r="J19" s="80">
        <f>+'Clase 11 Reapertura'!H13</f>
        <v>0.71582401990890521</v>
      </c>
      <c r="K19" s="94"/>
      <c r="L19" s="94"/>
      <c r="M19" s="95" t="s">
        <v>0</v>
      </c>
      <c r="N19" s="80">
        <f>+'Clase 14'!H13</f>
        <v>0.66134795546531677</v>
      </c>
      <c r="O19" s="94"/>
      <c r="P19" s="97" t="s">
        <v>33</v>
      </c>
      <c r="Q19" s="77">
        <f>+Q18+Q24</f>
        <v>0.55249999999999999</v>
      </c>
      <c r="R19" s="94"/>
    </row>
    <row r="20" spans="8:18" ht="20.100000000000001" customHeight="1" x14ac:dyDescent="0.2">
      <c r="H20" s="94"/>
      <c r="I20" s="97" t="s">
        <v>12</v>
      </c>
      <c r="J20" s="79">
        <f>+'Clase 11 Reapertura'!H14</f>
        <v>0.5499999958351911</v>
      </c>
      <c r="K20" s="94"/>
      <c r="L20" s="94"/>
      <c r="M20" s="97" t="s">
        <v>12</v>
      </c>
      <c r="N20" s="79">
        <f>+'Clase 14'!H14</f>
        <v>0.54000000386171221</v>
      </c>
      <c r="O20" s="94"/>
      <c r="P20" s="99" t="s">
        <v>0</v>
      </c>
      <c r="Q20" s="80">
        <f>+'Clase 15'!H15</f>
        <v>0.63053612112998991</v>
      </c>
      <c r="R20" s="94"/>
    </row>
    <row r="21" spans="8:18" ht="20.100000000000001" customHeight="1" x14ac:dyDescent="0.2">
      <c r="H21" s="94"/>
      <c r="I21" s="97" t="s">
        <v>3</v>
      </c>
      <c r="J21" s="105">
        <f>+'Clase 11 Reapertura'!H16</f>
        <v>0.82191780821917804</v>
      </c>
      <c r="K21" s="94"/>
      <c r="L21" s="94"/>
      <c r="M21" s="97" t="s">
        <v>3</v>
      </c>
      <c r="N21" s="105">
        <f>+'Clase 14'!H16</f>
        <v>2.893150684931507</v>
      </c>
      <c r="O21" s="94"/>
      <c r="P21" s="97" t="s">
        <v>12</v>
      </c>
      <c r="Q21" s="79">
        <f>+'Clase 15'!H16</f>
        <v>0.55249999584118303</v>
      </c>
      <c r="R21" s="94"/>
    </row>
    <row r="22" spans="8:18" ht="20.100000000000001" customHeight="1" x14ac:dyDescent="0.2">
      <c r="H22" s="94"/>
      <c r="I22" s="97" t="s">
        <v>41</v>
      </c>
      <c r="J22" s="100" t="s">
        <v>40</v>
      </c>
      <c r="K22" s="94"/>
      <c r="L22" s="94"/>
      <c r="M22" s="97" t="s">
        <v>41</v>
      </c>
      <c r="N22" s="100" t="s">
        <v>40</v>
      </c>
      <c r="O22" s="94"/>
      <c r="P22" s="99" t="s">
        <v>3</v>
      </c>
      <c r="Q22" s="105">
        <f>+'Clase 15'!H18</f>
        <v>5.8849315068493144</v>
      </c>
      <c r="R22" s="94"/>
    </row>
    <row r="23" spans="8:18" ht="20.100000000000001" customHeight="1" x14ac:dyDescent="0.2">
      <c r="H23" s="94"/>
      <c r="I23" s="94"/>
      <c r="J23" s="94"/>
      <c r="K23" s="94"/>
      <c r="L23" s="94"/>
      <c r="M23" s="94"/>
      <c r="N23" s="94"/>
      <c r="O23" s="94"/>
      <c r="P23" s="97" t="s">
        <v>41</v>
      </c>
      <c r="Q23" s="100" t="s">
        <v>40</v>
      </c>
      <c r="R23" s="94"/>
    </row>
    <row r="24" spans="8:18" ht="20.100000000000001" customHeight="1" x14ac:dyDescent="0.2">
      <c r="H24" s="94"/>
      <c r="I24" s="94"/>
      <c r="J24" s="94"/>
      <c r="K24" s="94"/>
      <c r="L24" s="94"/>
      <c r="M24" s="94"/>
      <c r="N24" s="94"/>
      <c r="O24" s="94"/>
      <c r="P24" s="103" t="s">
        <v>39</v>
      </c>
      <c r="Q24" s="128">
        <v>0.4975</v>
      </c>
      <c r="R24" s="94"/>
    </row>
    <row r="25" spans="8:18" ht="20.100000000000001" customHeight="1" x14ac:dyDescent="0.2">
      <c r="H25" s="94"/>
      <c r="I25" s="94"/>
      <c r="J25" s="94"/>
      <c r="K25" s="94"/>
      <c r="L25" s="94"/>
      <c r="M25" s="94"/>
      <c r="N25" s="107"/>
      <c r="O25" s="94"/>
      <c r="P25" s="104" t="s">
        <v>37</v>
      </c>
      <c r="Q25" s="91">
        <f>+Q21-Q24</f>
        <v>5.4999995841183036E-2</v>
      </c>
      <c r="R25" s="94"/>
    </row>
    <row r="26" spans="8:18" ht="20.100000000000001" customHeight="1" x14ac:dyDescent="0.2">
      <c r="H26" s="94"/>
      <c r="I26" s="103" t="s">
        <v>52</v>
      </c>
      <c r="J26" s="85">
        <v>0.55000000000000004</v>
      </c>
      <c r="K26" s="94"/>
      <c r="L26" s="94"/>
      <c r="M26" s="94"/>
      <c r="N26" s="107"/>
      <c r="O26" s="94"/>
      <c r="P26" s="94"/>
      <c r="Q26" s="94"/>
      <c r="R26" s="94"/>
    </row>
    <row r="27" spans="8:18" ht="20.100000000000001" customHeight="1" x14ac:dyDescent="0.2">
      <c r="H27" s="94"/>
      <c r="I27" s="106" t="s">
        <v>25</v>
      </c>
      <c r="J27" s="143">
        <f>+(J36/(1+J26*'Clase 11 Reapertura'!D15/365))/'Clase 11 Reapertura'!D12</f>
        <v>1.0477887788778879</v>
      </c>
      <c r="K27" s="94"/>
      <c r="L27" s="94"/>
      <c r="M27" s="94"/>
      <c r="N27" s="94"/>
      <c r="O27" s="94"/>
      <c r="P27" s="94"/>
      <c r="Q27" s="94"/>
      <c r="R27" s="94"/>
    </row>
    <row r="28" spans="8:18" ht="20.100000000000001" customHeight="1" x14ac:dyDescent="0.2">
      <c r="H28" s="94"/>
      <c r="I28" s="94"/>
      <c r="J28" s="94"/>
      <c r="K28" s="94"/>
      <c r="L28" s="94"/>
      <c r="M28" s="94"/>
      <c r="N28" s="107"/>
      <c r="O28" s="94"/>
      <c r="P28" s="94"/>
      <c r="Q28" s="94"/>
      <c r="R28" s="94"/>
    </row>
    <row r="29" spans="8:18" ht="20.100000000000001" hidden="1" customHeight="1" x14ac:dyDescent="0.2">
      <c r="H29" s="94"/>
      <c r="I29" s="94"/>
      <c r="J29" s="94"/>
      <c r="K29" s="94"/>
      <c r="L29" s="94"/>
      <c r="M29" s="94"/>
      <c r="N29" s="107"/>
      <c r="O29" s="94"/>
      <c r="P29" s="94"/>
      <c r="Q29" s="94"/>
      <c r="R29" s="94"/>
    </row>
    <row r="30" spans="8:18" ht="20.100000000000001" hidden="1" customHeight="1" x14ac:dyDescent="0.2">
      <c r="H30" s="94"/>
      <c r="I30" s="94"/>
      <c r="J30" s="94"/>
      <c r="K30" s="94"/>
      <c r="L30" s="94"/>
      <c r="M30" s="94"/>
      <c r="N30" s="107"/>
      <c r="O30" s="94"/>
      <c r="P30" s="94"/>
      <c r="Q30" s="94"/>
      <c r="R30" s="94"/>
    </row>
    <row r="31" spans="8:18" ht="20.100000000000001" hidden="1" customHeight="1" x14ac:dyDescent="0.2">
      <c r="H31" s="94"/>
      <c r="I31" s="94"/>
      <c r="J31" s="94"/>
      <c r="K31" s="94"/>
      <c r="L31" s="94"/>
      <c r="M31" s="94"/>
      <c r="N31" s="107"/>
      <c r="O31" s="94"/>
      <c r="P31" s="94"/>
      <c r="Q31" s="94"/>
      <c r="R31" s="94"/>
    </row>
    <row r="32" spans="8:18" ht="9" customHeight="1" x14ac:dyDescent="0.2"/>
    <row r="33" spans="8:18" ht="12.75" customHeight="1" x14ac:dyDescent="0.25">
      <c r="H33" s="108"/>
      <c r="I33" s="71" t="s">
        <v>26</v>
      </c>
    </row>
    <row r="34" spans="8:18" ht="12.75" hidden="1" customHeight="1" x14ac:dyDescent="0.2">
      <c r="I34" s="109" t="s">
        <v>38</v>
      </c>
      <c r="M34" s="109"/>
    </row>
    <row r="35" spans="8:18" ht="12.75" hidden="1" customHeight="1" x14ac:dyDescent="0.2">
      <c r="H35" t="s">
        <v>50</v>
      </c>
      <c r="I35" s="110">
        <f>+J12</f>
        <v>45887</v>
      </c>
      <c r="J35" s="109">
        <v>0</v>
      </c>
      <c r="M35" s="130">
        <f>1+(J26/365)*25</f>
        <v>1.0376712328767124</v>
      </c>
      <c r="N35" s="131">
        <f>+J36/M35</f>
        <v>10477.887788778879</v>
      </c>
    </row>
    <row r="36" spans="8:18" ht="12.75" hidden="1" customHeight="1" x14ac:dyDescent="0.2">
      <c r="H36" t="s">
        <v>51</v>
      </c>
      <c r="I36" s="110">
        <f>+'Clase 11 Reapertura'!J22</f>
        <v>45912</v>
      </c>
      <c r="J36" s="111">
        <f>+'Clase 11 Reapertura'!P22</f>
        <v>10872.602739726028</v>
      </c>
      <c r="M36" s="110"/>
      <c r="N36" s="111">
        <f>+N35/10000</f>
        <v>1.0477887788778879</v>
      </c>
    </row>
    <row r="37" spans="8:18" ht="12.75" customHeight="1" x14ac:dyDescent="0.25">
      <c r="I37" s="71"/>
      <c r="M37" s="110"/>
      <c r="N37" s="112"/>
    </row>
    <row r="39" spans="8:18" ht="12.75" customHeight="1" x14ac:dyDescent="0.2">
      <c r="H39" s="133" t="s">
        <v>17</v>
      </c>
      <c r="I39" s="133"/>
      <c r="J39" s="133"/>
      <c r="K39" s="133"/>
      <c r="L39" s="133"/>
      <c r="M39" s="133"/>
      <c r="N39" s="133"/>
      <c r="O39" s="133"/>
      <c r="P39" s="133"/>
      <c r="Q39" s="133"/>
    </row>
    <row r="40" spans="8:18" ht="12.75" customHeight="1" x14ac:dyDescent="0.2">
      <c r="H40" s="133"/>
      <c r="I40" s="133"/>
      <c r="J40" s="133"/>
      <c r="K40" s="133"/>
      <c r="L40" s="133"/>
      <c r="M40" s="133"/>
      <c r="N40" s="133"/>
      <c r="O40" s="133"/>
      <c r="P40" s="133"/>
      <c r="Q40" s="133"/>
    </row>
    <row r="41" spans="8:18" ht="15" customHeight="1" x14ac:dyDescent="0.2">
      <c r="H41" s="133"/>
      <c r="I41" s="133"/>
      <c r="J41" s="133"/>
      <c r="K41" s="133"/>
      <c r="L41" s="133"/>
      <c r="M41" s="133"/>
      <c r="N41" s="133"/>
      <c r="O41" s="133"/>
      <c r="P41" s="133"/>
      <c r="Q41" s="133"/>
    </row>
    <row r="42" spans="8:18" ht="12.75" customHeight="1" x14ac:dyDescent="0.2">
      <c r="H42" s="133"/>
      <c r="I42" s="133"/>
      <c r="J42" s="133"/>
      <c r="K42" s="133"/>
      <c r="L42" s="133"/>
      <c r="M42" s="133"/>
      <c r="N42" s="133"/>
      <c r="O42" s="133"/>
      <c r="P42" s="133"/>
      <c r="Q42" s="133"/>
    </row>
    <row r="43" spans="8:18" ht="15" customHeight="1" x14ac:dyDescent="0.2">
      <c r="H43" s="133"/>
      <c r="I43" s="133"/>
      <c r="J43" s="133"/>
      <c r="K43" s="133"/>
      <c r="L43" s="133"/>
      <c r="M43" s="133"/>
      <c r="N43" s="133"/>
      <c r="O43" s="133"/>
      <c r="P43" s="133"/>
      <c r="Q43" s="133"/>
    </row>
    <row r="44" spans="8:18" ht="13.5" customHeight="1" x14ac:dyDescent="0.2">
      <c r="I44" s="113"/>
      <c r="J44" s="113"/>
      <c r="K44" s="113"/>
      <c r="L44" s="113"/>
      <c r="M44" s="113"/>
      <c r="N44" s="113"/>
      <c r="O44" s="113"/>
      <c r="R44" s="113"/>
    </row>
    <row r="45" spans="8:18" ht="20.25" customHeight="1" x14ac:dyDescent="0.2">
      <c r="H45" s="133" t="s">
        <v>18</v>
      </c>
      <c r="I45" s="133"/>
      <c r="J45" s="133"/>
      <c r="K45" s="133"/>
      <c r="L45" s="133"/>
      <c r="M45" s="133"/>
      <c r="N45" s="133"/>
      <c r="O45" s="133"/>
      <c r="P45" s="133"/>
      <c r="Q45" s="133"/>
      <c r="R45" s="114"/>
    </row>
    <row r="46" spans="8:18" ht="18" customHeight="1" x14ac:dyDescent="0.2">
      <c r="H46" s="133"/>
      <c r="I46" s="133"/>
      <c r="J46" s="133"/>
      <c r="K46" s="133"/>
      <c r="L46" s="133"/>
      <c r="M46" s="133"/>
      <c r="N46" s="133"/>
      <c r="O46" s="133"/>
      <c r="P46" s="133"/>
      <c r="Q46" s="133"/>
      <c r="R46" s="114"/>
    </row>
    <row r="47" spans="8:18" ht="37.5" customHeight="1" x14ac:dyDescent="0.2">
      <c r="H47" s="133"/>
      <c r="I47" s="133"/>
      <c r="J47" s="133"/>
      <c r="K47" s="133"/>
      <c r="L47" s="133"/>
      <c r="M47" s="133"/>
      <c r="N47" s="133"/>
      <c r="O47" s="133"/>
      <c r="P47" s="133"/>
      <c r="Q47" s="133"/>
      <c r="R47" s="114"/>
    </row>
    <row r="48" spans="8:18" ht="12.75" customHeight="1" x14ac:dyDescent="0.2">
      <c r="H48" s="114"/>
      <c r="I48" s="114"/>
      <c r="J48" s="114"/>
      <c r="K48" s="114"/>
      <c r="L48" s="114"/>
      <c r="M48" s="114"/>
      <c r="N48" s="114"/>
      <c r="O48" s="114"/>
      <c r="P48" s="114"/>
      <c r="Q48" s="114"/>
      <c r="R48" s="114"/>
    </row>
    <row r="49" spans="8:18" ht="12.75" customHeight="1" x14ac:dyDescent="0.2">
      <c r="H49" s="114"/>
      <c r="I49" s="114"/>
      <c r="J49" s="114"/>
      <c r="K49" s="114"/>
      <c r="L49" s="114"/>
      <c r="M49" s="114"/>
      <c r="N49" s="114"/>
      <c r="O49" s="114"/>
      <c r="P49" s="114"/>
      <c r="Q49" s="114"/>
      <c r="R49" s="114"/>
    </row>
    <row r="50" spans="8:18" ht="12.75" customHeight="1" x14ac:dyDescent="0.2">
      <c r="H50" s="114"/>
      <c r="I50" s="114"/>
      <c r="J50" s="114"/>
      <c r="K50" s="114"/>
      <c r="L50" s="114"/>
      <c r="M50" s="114"/>
      <c r="N50" s="114"/>
      <c r="O50" s="114"/>
      <c r="P50" s="114"/>
      <c r="Q50" s="114"/>
      <c r="R50" s="114"/>
    </row>
  </sheetData>
  <sheetProtection sheet="1" selectLockedCells="1"/>
  <mergeCells count="7">
    <mergeCell ref="I8:N8"/>
    <mergeCell ref="I7:N7"/>
    <mergeCell ref="H45:Q47"/>
    <mergeCell ref="I11:J11"/>
    <mergeCell ref="M11:N11"/>
    <mergeCell ref="P11:Q11"/>
    <mergeCell ref="H39:Q43"/>
  </mergeCells>
  <pageMargins left="0.7" right="0.7" top="0.75" bottom="0.75" header="0.3" footer="0.3"/>
  <ignoredErrors>
    <ignoredError sqref="J19:J21 N12"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9"/>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2"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6"/>
      <c r="P7" s="136"/>
      <c r="Q7" s="136"/>
      <c r="R7" s="136"/>
      <c r="S7" s="136"/>
    </row>
    <row r="8" spans="2:19" ht="15" customHeight="1" x14ac:dyDescent="0.25">
      <c r="E8" s="65"/>
      <c r="F8" s="65"/>
      <c r="G8" s="65"/>
      <c r="H8" s="65"/>
      <c r="I8" s="65"/>
      <c r="J8" s="65"/>
      <c r="K8" s="65"/>
      <c r="L8" s="65"/>
      <c r="M8" s="65"/>
      <c r="O8" s="136"/>
      <c r="P8" s="136"/>
      <c r="Q8" s="136"/>
      <c r="R8" s="136"/>
      <c r="S8" s="136"/>
    </row>
    <row r="9" spans="2:19" ht="18.75" customHeight="1" x14ac:dyDescent="0.35">
      <c r="E9" s="65"/>
      <c r="F9" s="65"/>
      <c r="G9" s="66"/>
      <c r="I9" s="65"/>
      <c r="J9" s="65"/>
      <c r="K9" s="65"/>
      <c r="L9" s="65"/>
      <c r="M9" s="65"/>
      <c r="O9" s="136"/>
      <c r="P9" s="136"/>
      <c r="Q9" s="136"/>
      <c r="R9" s="136"/>
      <c r="S9" s="136"/>
    </row>
    <row r="10" spans="2:19" ht="26.25" customHeight="1" x14ac:dyDescent="0.35">
      <c r="E10" s="65"/>
      <c r="G10" s="66"/>
      <c r="H10" s="66"/>
      <c r="I10" s="66"/>
      <c r="J10" s="66"/>
      <c r="L10" s="65"/>
      <c r="M10" s="65"/>
      <c r="O10" s="136"/>
      <c r="P10" s="136"/>
      <c r="Q10" s="136"/>
      <c r="R10" s="136"/>
      <c r="S10" s="136"/>
    </row>
    <row r="11" spans="2:19" ht="21" customHeight="1" x14ac:dyDescent="0.35">
      <c r="E11" s="65"/>
      <c r="F11" s="65"/>
      <c r="G11" s="69"/>
      <c r="H11" s="69"/>
      <c r="I11" s="69"/>
      <c r="J11" s="69"/>
      <c r="L11" s="65"/>
      <c r="M11" s="65"/>
      <c r="O11" s="136"/>
      <c r="P11" s="136"/>
      <c r="Q11" s="136"/>
      <c r="R11" s="136"/>
      <c r="S11" s="136"/>
    </row>
    <row r="12" spans="2:19" ht="18" customHeight="1" x14ac:dyDescent="0.25">
      <c r="B12" s="140" t="str">
        <f>+B20</f>
        <v>Letras del Tesoro Clase 11 Adicionales</v>
      </c>
      <c r="C12" s="141"/>
      <c r="D12" s="72">
        <v>10000</v>
      </c>
      <c r="E12" s="6"/>
      <c r="I12" s="58"/>
      <c r="J12" s="58"/>
      <c r="K12" s="58"/>
      <c r="L12" s="58"/>
      <c r="M12" s="58"/>
      <c r="O12" s="136"/>
      <c r="P12" s="136"/>
      <c r="Q12" s="136"/>
      <c r="R12" s="136"/>
      <c r="S12" s="136"/>
    </row>
    <row r="13" spans="2:19" ht="15" customHeight="1" x14ac:dyDescent="0.25">
      <c r="B13" s="15" t="s">
        <v>15</v>
      </c>
      <c r="C13" s="16"/>
      <c r="D13" s="83">
        <f>+Resumen!J17</f>
        <v>0.35</v>
      </c>
      <c r="E13" s="6"/>
      <c r="F13" s="10" t="s">
        <v>0</v>
      </c>
      <c r="G13" s="11"/>
      <c r="H13" s="12">
        <f>M25</f>
        <v>0.71582401990890521</v>
      </c>
      <c r="J13" s="62"/>
      <c r="K13" s="58"/>
      <c r="L13" s="8"/>
    </row>
    <row r="14" spans="2:19" ht="15" customHeight="1" x14ac:dyDescent="0.25">
      <c r="B14" s="70" t="s">
        <v>25</v>
      </c>
      <c r="C14" s="16"/>
      <c r="D14" s="88">
        <f>+Resumen!J18</f>
        <v>1.0477887788778879</v>
      </c>
      <c r="E14" s="6"/>
      <c r="F14" s="18" t="s">
        <v>12</v>
      </c>
      <c r="G14" s="19"/>
      <c r="H14" s="20">
        <f>+((1+H13)^(D15/365)-1)/D15*365</f>
        <v>0.5499999958351911</v>
      </c>
      <c r="J14" s="129"/>
      <c r="K14" s="58"/>
      <c r="L14" s="8"/>
    </row>
    <row r="15" spans="2:19" ht="15" customHeight="1" x14ac:dyDescent="0.25">
      <c r="B15" s="15" t="s">
        <v>29</v>
      </c>
      <c r="C15" s="16"/>
      <c r="D15" s="63">
        <f>+Resumen!J15</f>
        <v>25</v>
      </c>
      <c r="E15" s="6"/>
      <c r="F15" s="21" t="s">
        <v>2</v>
      </c>
      <c r="G15" s="6"/>
      <c r="H15" s="22">
        <f>+M24</f>
        <v>6.8493150684931503E-2</v>
      </c>
      <c r="J15" s="89"/>
      <c r="K15" s="58"/>
      <c r="L15" s="8"/>
    </row>
    <row r="16" spans="2:19" ht="15" customHeight="1" x14ac:dyDescent="0.25">
      <c r="B16" s="15" t="s">
        <v>1</v>
      </c>
      <c r="C16" s="16"/>
      <c r="D16" s="17">
        <v>365</v>
      </c>
      <c r="E16" s="9"/>
      <c r="F16" s="21" t="s">
        <v>3</v>
      </c>
      <c r="G16" s="6"/>
      <c r="H16" s="22">
        <f>+H15*12</f>
        <v>0.82191780821917804</v>
      </c>
      <c r="I16" s="7"/>
      <c r="J16" s="90"/>
      <c r="K16" s="58"/>
      <c r="L16" s="13"/>
      <c r="M16" s="14"/>
    </row>
    <row r="17" spans="2:18" ht="15" customHeight="1" x14ac:dyDescent="0.25">
      <c r="B17" s="15" t="s">
        <v>31</v>
      </c>
      <c r="C17" s="16"/>
      <c r="D17" s="74">
        <v>45821</v>
      </c>
      <c r="E17" s="9"/>
      <c r="F17" s="25" t="s">
        <v>11</v>
      </c>
      <c r="G17" s="26"/>
      <c r="H17" s="27">
        <f>H16/(1+H13)</f>
        <v>0.47902220663795958</v>
      </c>
      <c r="I17" s="7"/>
      <c r="J17" s="62"/>
      <c r="K17" s="58"/>
      <c r="L17" s="13"/>
      <c r="M17" s="14"/>
    </row>
    <row r="18" spans="2:18" ht="15" customHeight="1" x14ac:dyDescent="0.25">
      <c r="B18" s="75" t="s">
        <v>30</v>
      </c>
      <c r="C18" s="24"/>
      <c r="D18" s="76">
        <f>+Resumen!J12</f>
        <v>45887</v>
      </c>
      <c r="E18" s="9"/>
      <c r="F18" s="6"/>
      <c r="G18" s="6"/>
      <c r="H18" s="73"/>
      <c r="I18" s="7"/>
      <c r="J18" s="62"/>
      <c r="K18" s="58"/>
      <c r="L18" s="13"/>
      <c r="M18" s="14"/>
    </row>
    <row r="19" spans="2:18" ht="15" customHeight="1" x14ac:dyDescent="0.25">
      <c r="E19" s="9"/>
      <c r="I19" s="7"/>
      <c r="J19" s="64"/>
      <c r="K19" s="58"/>
      <c r="L19" s="13"/>
      <c r="M19" s="14"/>
    </row>
    <row r="20" spans="2:18" ht="18" customHeight="1" x14ac:dyDescent="0.25">
      <c r="B20" s="137" t="s">
        <v>47</v>
      </c>
      <c r="C20" s="138"/>
      <c r="D20" s="138"/>
      <c r="E20" s="138"/>
      <c r="F20" s="138"/>
      <c r="G20" s="138"/>
      <c r="H20" s="139"/>
      <c r="J20" s="137" t="s">
        <v>13</v>
      </c>
      <c r="K20" s="138"/>
      <c r="L20" s="138"/>
      <c r="M20" s="138"/>
    </row>
    <row r="21" spans="2:18" ht="30.75" customHeight="1" x14ac:dyDescent="0.25">
      <c r="B21" s="28" t="s">
        <v>4</v>
      </c>
      <c r="C21" s="29" t="s">
        <v>16</v>
      </c>
      <c r="D21" s="30" t="s">
        <v>5</v>
      </c>
      <c r="E21" s="30" t="s">
        <v>6</v>
      </c>
      <c r="F21" s="29" t="s">
        <v>7</v>
      </c>
      <c r="G21" s="30" t="s">
        <v>8</v>
      </c>
      <c r="H21" s="31" t="s">
        <v>9</v>
      </c>
      <c r="I21" s="32"/>
      <c r="J21" s="68">
        <f>+D18</f>
        <v>45887</v>
      </c>
      <c r="K21" s="122">
        <f>-D12*D14</f>
        <v>-10477.887788778879</v>
      </c>
      <c r="L21" s="123" t="s">
        <v>10</v>
      </c>
      <c r="M21" s="124" t="s">
        <v>19</v>
      </c>
      <c r="O21" s="86">
        <v>0</v>
      </c>
      <c r="P21" s="1">
        <v>0</v>
      </c>
    </row>
    <row r="22" spans="2:18" ht="18" customHeight="1" x14ac:dyDescent="0.25">
      <c r="B22" s="60">
        <v>1</v>
      </c>
      <c r="C22" s="61">
        <f>+D18+D15</f>
        <v>45912</v>
      </c>
      <c r="D22" s="40">
        <f>+H22*$D$12</f>
        <v>10000</v>
      </c>
      <c r="E22" s="40">
        <f>D12*$D$13/$D$16*(C22-D17)</f>
        <v>872.60273972602738</v>
      </c>
      <c r="F22" s="40">
        <f>+E22+D22</f>
        <v>10872.602739726028</v>
      </c>
      <c r="G22" s="40">
        <f>+D12-D22</f>
        <v>0</v>
      </c>
      <c r="H22" s="41">
        <v>1</v>
      </c>
      <c r="I22" s="35"/>
      <c r="J22" s="36">
        <f>+WORKDAY(C22-1,1,Feriados!$A$2:$A$163)</f>
        <v>45912</v>
      </c>
      <c r="K22" s="125">
        <f>+F22</f>
        <v>10872.602739726028</v>
      </c>
      <c r="L22" s="125">
        <f>+K22/((1+$H$13)^((J22-$J$21)/$D$16))</f>
        <v>10477.887791659301</v>
      </c>
      <c r="M22" s="126">
        <f>+L22*((J22-$J$21)/D$16)</f>
        <v>717.66354737392464</v>
      </c>
      <c r="O22" s="87">
        <f>+K22</f>
        <v>10872.602739726028</v>
      </c>
      <c r="P22" s="39">
        <f>+K22</f>
        <v>10872.602739726028</v>
      </c>
      <c r="Q22" s="39"/>
      <c r="R22" s="59"/>
    </row>
    <row r="23" spans="2:18" ht="18" customHeight="1" x14ac:dyDescent="0.25">
      <c r="B23" s="42"/>
      <c r="C23" s="42"/>
      <c r="D23" s="43">
        <f>SUM(D22:D22)</f>
        <v>10000</v>
      </c>
      <c r="E23" s="43">
        <f>SUM(E22:E22)</f>
        <v>872.60273972602738</v>
      </c>
      <c r="F23" s="43">
        <f>SUM(F22:F22)</f>
        <v>10872.602739726028</v>
      </c>
      <c r="G23" s="44"/>
      <c r="H23" s="45">
        <f>SUM(H22:H22)</f>
        <v>1</v>
      </c>
      <c r="I23" s="46"/>
      <c r="J23" s="47"/>
      <c r="K23" s="120"/>
      <c r="L23" s="120">
        <f>SUM(L22:L22)</f>
        <v>10477.887791659301</v>
      </c>
      <c r="M23" s="121">
        <f>SUM(M22:M22)</f>
        <v>717.66354737392464</v>
      </c>
      <c r="Q23" s="39"/>
    </row>
    <row r="24" spans="2:18" ht="18" customHeight="1" x14ac:dyDescent="0.25">
      <c r="C24" s="51"/>
      <c r="D24" s="5"/>
      <c r="K24" s="52" t="s">
        <v>2</v>
      </c>
      <c r="L24" s="53"/>
      <c r="M24" s="54">
        <f>+M23/L23</f>
        <v>6.8493150684931503E-2</v>
      </c>
      <c r="Q24" s="55"/>
    </row>
    <row r="25" spans="2:18" ht="18" customHeight="1" x14ac:dyDescent="0.25">
      <c r="C25" s="51"/>
      <c r="D25" s="5"/>
      <c r="K25" s="52" t="s">
        <v>0</v>
      </c>
      <c r="L25" s="53"/>
      <c r="M25" s="57">
        <f>XIRR(K21:K22,J21:J22)</f>
        <v>0.71582401990890521</v>
      </c>
    </row>
    <row r="26" spans="2:18" ht="15" customHeight="1" x14ac:dyDescent="0.25">
      <c r="C26" s="56"/>
      <c r="D26" s="5"/>
      <c r="E26" s="23"/>
    </row>
    <row r="27" spans="2:18" ht="15" customHeight="1" x14ac:dyDescent="0.25">
      <c r="B27" s="133" t="s">
        <v>17</v>
      </c>
      <c r="C27" s="133"/>
      <c r="D27" s="133"/>
      <c r="E27" s="133"/>
      <c r="F27" s="133"/>
      <c r="G27" s="133"/>
      <c r="H27" s="133"/>
      <c r="I27" s="133"/>
      <c r="J27" s="133"/>
      <c r="K27" s="133"/>
      <c r="L27" s="133"/>
      <c r="M27" s="133"/>
    </row>
    <row r="28" spans="2:18" x14ac:dyDescent="0.25">
      <c r="B28" s="133"/>
      <c r="C28" s="133"/>
      <c r="D28" s="133"/>
      <c r="E28" s="133"/>
      <c r="F28" s="133"/>
      <c r="G28" s="133"/>
      <c r="H28" s="133"/>
      <c r="I28" s="133"/>
      <c r="J28" s="133"/>
      <c r="K28" s="133"/>
      <c r="L28" s="133"/>
      <c r="M28" s="133"/>
    </row>
    <row r="29" spans="2:18" x14ac:dyDescent="0.25">
      <c r="B29" s="133"/>
      <c r="C29" s="133"/>
      <c r="D29" s="133"/>
      <c r="E29" s="133"/>
      <c r="F29" s="133"/>
      <c r="G29" s="133"/>
      <c r="H29" s="133"/>
      <c r="I29" s="133"/>
      <c r="J29" s="133"/>
      <c r="K29" s="133"/>
      <c r="L29" s="133"/>
      <c r="M29" s="133"/>
    </row>
    <row r="30" spans="2:18" x14ac:dyDescent="0.25">
      <c r="B30" s="133"/>
      <c r="C30" s="133"/>
      <c r="D30" s="133"/>
      <c r="E30" s="133"/>
      <c r="F30" s="133"/>
      <c r="G30" s="133"/>
      <c r="H30" s="133"/>
      <c r="I30" s="133"/>
      <c r="J30" s="133"/>
      <c r="K30" s="133"/>
      <c r="L30" s="133"/>
      <c r="M30" s="133"/>
    </row>
    <row r="31" spans="2:18" ht="15" customHeight="1" x14ac:dyDescent="0.25">
      <c r="B31" s="133" t="s">
        <v>18</v>
      </c>
      <c r="C31" s="133"/>
      <c r="D31" s="133"/>
      <c r="E31" s="133"/>
      <c r="F31" s="133"/>
      <c r="G31" s="133"/>
      <c r="H31" s="133"/>
      <c r="I31" s="133"/>
      <c r="J31" s="133"/>
      <c r="K31" s="133"/>
      <c r="L31" s="133"/>
      <c r="M31" s="133"/>
    </row>
    <row r="32" spans="2:18" x14ac:dyDescent="0.25">
      <c r="B32" s="133"/>
      <c r="C32" s="133"/>
      <c r="D32" s="133"/>
      <c r="E32" s="133"/>
      <c r="F32" s="133"/>
      <c r="G32" s="133"/>
      <c r="H32" s="133"/>
      <c r="I32" s="133"/>
      <c r="J32" s="133"/>
      <c r="K32" s="133"/>
      <c r="L32" s="133"/>
      <c r="M32" s="133"/>
    </row>
    <row r="33" spans="2:13" x14ac:dyDescent="0.25">
      <c r="B33" s="133"/>
      <c r="C33" s="133"/>
      <c r="D33" s="133"/>
      <c r="E33" s="133"/>
      <c r="F33" s="133"/>
      <c r="G33" s="133"/>
      <c r="H33" s="133"/>
      <c r="I33" s="133"/>
      <c r="J33" s="133"/>
      <c r="K33" s="133"/>
      <c r="L33" s="133"/>
      <c r="M33" s="133"/>
    </row>
    <row r="34" spans="2:13" x14ac:dyDescent="0.25">
      <c r="B34" s="133"/>
      <c r="C34" s="133"/>
      <c r="D34" s="133"/>
      <c r="E34" s="133"/>
      <c r="F34" s="133"/>
      <c r="G34" s="133"/>
      <c r="H34" s="133"/>
      <c r="I34" s="133"/>
      <c r="J34" s="133"/>
      <c r="K34" s="133"/>
      <c r="L34" s="133"/>
      <c r="M34" s="133"/>
    </row>
    <row r="35" spans="2:13" x14ac:dyDescent="0.25">
      <c r="B35" s="133"/>
      <c r="C35" s="133"/>
      <c r="D35" s="133"/>
      <c r="E35" s="133"/>
      <c r="F35" s="133"/>
      <c r="G35" s="133"/>
      <c r="H35" s="133"/>
      <c r="I35" s="133"/>
      <c r="J35" s="133"/>
      <c r="K35" s="133"/>
      <c r="L35" s="133"/>
      <c r="M35" s="133"/>
    </row>
    <row r="36" spans="2:13" x14ac:dyDescent="0.25">
      <c r="B36" s="133"/>
      <c r="C36" s="133"/>
      <c r="D36" s="133"/>
      <c r="E36" s="133"/>
      <c r="F36" s="133"/>
      <c r="G36" s="133"/>
      <c r="H36" s="133"/>
      <c r="I36" s="133"/>
      <c r="J36" s="133"/>
      <c r="K36" s="133"/>
      <c r="L36" s="133"/>
      <c r="M36" s="133"/>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20:H20"/>
    <mergeCell ref="J20:M20"/>
    <mergeCell ref="B12:C12"/>
    <mergeCell ref="B27:M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552B-38D9-4A18-AF4E-B33D5A66DA6B}">
  <dimension ref="B1:S248"/>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6"/>
      <c r="P7" s="136"/>
      <c r="Q7" s="136"/>
      <c r="R7" s="136"/>
      <c r="S7" s="136"/>
    </row>
    <row r="8" spans="2:19" ht="15" customHeight="1" x14ac:dyDescent="0.25">
      <c r="E8" s="65"/>
      <c r="F8" s="65"/>
      <c r="G8" s="65"/>
      <c r="H8" s="65"/>
      <c r="I8" s="65"/>
      <c r="J8" s="65"/>
      <c r="K8" s="65"/>
      <c r="L8" s="65"/>
      <c r="M8" s="65"/>
      <c r="O8" s="136"/>
      <c r="P8" s="136"/>
      <c r="Q8" s="136"/>
      <c r="R8" s="136"/>
      <c r="S8" s="136"/>
    </row>
    <row r="9" spans="2:19" ht="18.75" customHeight="1" x14ac:dyDescent="0.35">
      <c r="E9" s="65"/>
      <c r="F9" s="65"/>
      <c r="G9" s="66"/>
      <c r="I9" s="65"/>
      <c r="J9" s="65"/>
      <c r="K9" s="65"/>
      <c r="L9" s="65"/>
      <c r="M9" s="65"/>
      <c r="O9" s="136"/>
      <c r="P9" s="136"/>
      <c r="Q9" s="136"/>
      <c r="R9" s="136"/>
      <c r="S9" s="136"/>
    </row>
    <row r="10" spans="2:19" ht="26.25" customHeight="1" x14ac:dyDescent="0.35">
      <c r="E10" s="65"/>
      <c r="G10" s="66"/>
      <c r="H10" s="66"/>
      <c r="I10" s="66"/>
      <c r="J10" s="66"/>
      <c r="L10" s="65"/>
      <c r="M10" s="65"/>
      <c r="O10" s="136"/>
      <c r="P10" s="136"/>
      <c r="Q10" s="136"/>
      <c r="R10" s="136"/>
      <c r="S10" s="136"/>
    </row>
    <row r="11" spans="2:19" ht="14.25" customHeight="1" x14ac:dyDescent="0.35">
      <c r="E11" s="65"/>
      <c r="F11" s="65"/>
      <c r="G11" s="69"/>
      <c r="H11" s="69"/>
      <c r="I11" s="69"/>
      <c r="J11" s="69"/>
      <c r="L11" s="65"/>
      <c r="M11" s="65"/>
      <c r="O11" s="136"/>
      <c r="P11" s="136"/>
      <c r="Q11" s="136"/>
      <c r="R11" s="136"/>
      <c r="S11" s="136"/>
    </row>
    <row r="12" spans="2:19" ht="18" customHeight="1" x14ac:dyDescent="0.25">
      <c r="B12" s="140" t="str">
        <f>+B19</f>
        <v>Letras del Tesoro Clase 14</v>
      </c>
      <c r="C12" s="141"/>
      <c r="D12" s="72">
        <v>10000</v>
      </c>
      <c r="E12" s="6"/>
      <c r="I12" s="58"/>
      <c r="J12" s="58"/>
      <c r="K12" s="58"/>
      <c r="L12" s="58"/>
      <c r="M12" s="58"/>
      <c r="O12" s="136"/>
      <c r="P12" s="136"/>
      <c r="Q12" s="136"/>
      <c r="R12" s="136"/>
      <c r="S12" s="136"/>
    </row>
    <row r="13" spans="2:19" ht="15" customHeight="1" x14ac:dyDescent="0.25">
      <c r="B13" s="15" t="s">
        <v>15</v>
      </c>
      <c r="C13" s="16"/>
      <c r="D13" s="83">
        <f>+Resumen!N18</f>
        <v>0.54</v>
      </c>
      <c r="E13" s="6"/>
      <c r="F13" s="10" t="s">
        <v>0</v>
      </c>
      <c r="G13" s="11"/>
      <c r="H13" s="12">
        <f>M24</f>
        <v>0.66134795546531677</v>
      </c>
      <c r="J13" s="62"/>
      <c r="K13" s="58"/>
      <c r="L13" s="8"/>
    </row>
    <row r="14" spans="2:19" ht="15" customHeight="1" x14ac:dyDescent="0.25">
      <c r="B14" s="15" t="s">
        <v>25</v>
      </c>
      <c r="C14" s="16"/>
      <c r="D14" s="84">
        <v>1</v>
      </c>
      <c r="E14" s="6"/>
      <c r="F14" s="18" t="s">
        <v>12</v>
      </c>
      <c r="G14" s="19"/>
      <c r="H14" s="20">
        <f>+((1+H13)^(D15/D16)-1)/D15*D16</f>
        <v>0.54000000386171221</v>
      </c>
      <c r="J14" s="62"/>
      <c r="K14" s="58"/>
      <c r="L14" s="8"/>
    </row>
    <row r="15" spans="2:19" ht="15" customHeight="1" x14ac:dyDescent="0.25">
      <c r="B15" s="15" t="s">
        <v>20</v>
      </c>
      <c r="C15" s="16"/>
      <c r="D15" s="63">
        <f>+Resumen!N14</f>
        <v>88</v>
      </c>
      <c r="E15" s="6"/>
      <c r="F15" s="21" t="s">
        <v>2</v>
      </c>
      <c r="G15" s="6"/>
      <c r="H15" s="22">
        <f>+M23</f>
        <v>0.24109589041095891</v>
      </c>
      <c r="J15" s="62"/>
      <c r="K15" s="58"/>
      <c r="L15" s="8"/>
    </row>
    <row r="16" spans="2:19" ht="15" customHeight="1" x14ac:dyDescent="0.25">
      <c r="B16" s="15" t="s">
        <v>1</v>
      </c>
      <c r="C16" s="16"/>
      <c r="D16" s="17">
        <v>365</v>
      </c>
      <c r="E16" s="9"/>
      <c r="F16" s="21" t="s">
        <v>3</v>
      </c>
      <c r="G16" s="6"/>
      <c r="H16" s="22">
        <f>+H15*12</f>
        <v>2.893150684931507</v>
      </c>
      <c r="I16" s="7"/>
      <c r="J16" s="62"/>
      <c r="K16" s="58"/>
      <c r="L16" s="13"/>
      <c r="M16" s="14"/>
    </row>
    <row r="17" spans="2:18" ht="15" customHeight="1" x14ac:dyDescent="0.25">
      <c r="B17" s="75" t="s">
        <v>14</v>
      </c>
      <c r="C17" s="24"/>
      <c r="D17" s="76">
        <f>+Resumen!N12</f>
        <v>45887</v>
      </c>
      <c r="E17" s="9"/>
      <c r="F17" s="25" t="s">
        <v>11</v>
      </c>
      <c r="G17" s="26"/>
      <c r="H17" s="27">
        <f>H16/(1+H13)</f>
        <v>1.741447765601386</v>
      </c>
      <c r="I17" s="7"/>
      <c r="J17" s="62"/>
      <c r="K17" s="58"/>
      <c r="L17" s="13"/>
      <c r="M17" s="14"/>
    </row>
    <row r="18" spans="2:18" ht="15" customHeight="1" x14ac:dyDescent="0.25">
      <c r="E18" s="9"/>
      <c r="I18" s="7"/>
      <c r="J18" s="64"/>
      <c r="K18" s="58"/>
      <c r="L18" s="13"/>
      <c r="M18" s="14"/>
    </row>
    <row r="19" spans="2:18" ht="18" customHeight="1" x14ac:dyDescent="0.25">
      <c r="B19" s="137" t="s">
        <v>48</v>
      </c>
      <c r="C19" s="138"/>
      <c r="D19" s="138"/>
      <c r="E19" s="138"/>
      <c r="F19" s="138"/>
      <c r="G19" s="138"/>
      <c r="H19" s="139"/>
      <c r="J19" s="137" t="s">
        <v>13</v>
      </c>
      <c r="K19" s="138"/>
      <c r="L19" s="138"/>
      <c r="M19" s="138"/>
    </row>
    <row r="20" spans="2:18" ht="30.75" customHeight="1" x14ac:dyDescent="0.25">
      <c r="B20" s="28" t="s">
        <v>4</v>
      </c>
      <c r="C20" s="29" t="s">
        <v>16</v>
      </c>
      <c r="D20" s="30" t="s">
        <v>5</v>
      </c>
      <c r="E20" s="30" t="s">
        <v>6</v>
      </c>
      <c r="F20" s="29" t="s">
        <v>7</v>
      </c>
      <c r="G20" s="30" t="s">
        <v>8</v>
      </c>
      <c r="H20" s="31" t="s">
        <v>9</v>
      </c>
      <c r="I20" s="32"/>
      <c r="J20" s="68">
        <f>+D17</f>
        <v>45887</v>
      </c>
      <c r="K20" s="81">
        <f>-D12*D14</f>
        <v>-10000</v>
      </c>
      <c r="L20" s="33" t="s">
        <v>10</v>
      </c>
      <c r="M20" s="34" t="s">
        <v>19</v>
      </c>
      <c r="O20" s="1">
        <v>0</v>
      </c>
    </row>
    <row r="21" spans="2:18" ht="18" customHeight="1" x14ac:dyDescent="0.25">
      <c r="B21" s="60">
        <v>1</v>
      </c>
      <c r="C21" s="61">
        <f>+D17+D15</f>
        <v>45975</v>
      </c>
      <c r="D21" s="40">
        <f>+H21*$D$12</f>
        <v>10000</v>
      </c>
      <c r="E21" s="40">
        <f>D12*$D$13/$D$16*(C21-D17)</f>
        <v>1301.9178082191781</v>
      </c>
      <c r="F21" s="40">
        <f>+E21+D21</f>
        <v>11301.917808219177</v>
      </c>
      <c r="G21" s="40">
        <f>+D12-D21</f>
        <v>0</v>
      </c>
      <c r="H21" s="41">
        <v>1</v>
      </c>
      <c r="I21" s="35"/>
      <c r="J21" s="36">
        <f>+WORKDAY(C21-1,1,Feriados!$A$2:$A$163)</f>
        <v>45975</v>
      </c>
      <c r="K21" s="82">
        <f>+F21</f>
        <v>11301.917808219177</v>
      </c>
      <c r="L21" s="37">
        <f>+K21/((1+$H$13)^((J21-$J$20)/$D$16))</f>
        <v>9999.9999917620789</v>
      </c>
      <c r="M21" s="38">
        <f>+L21*((J21-$J$20)/D$16)</f>
        <v>2410.9589021234601</v>
      </c>
      <c r="O21" s="39">
        <f>+K21</f>
        <v>11301.917808219177</v>
      </c>
      <c r="P21" s="39"/>
      <c r="Q21" s="39"/>
      <c r="R21" s="59"/>
    </row>
    <row r="22" spans="2:18" ht="18" customHeight="1" x14ac:dyDescent="0.25">
      <c r="B22" s="42"/>
      <c r="C22" s="42"/>
      <c r="D22" s="43">
        <f>SUM(D21:D21)</f>
        <v>10000</v>
      </c>
      <c r="E22" s="43">
        <f>SUM(E21:E21)</f>
        <v>1301.9178082191781</v>
      </c>
      <c r="F22" s="43">
        <f>SUM(F21:F21)</f>
        <v>11301.917808219177</v>
      </c>
      <c r="G22" s="44"/>
      <c r="H22" s="45">
        <f>SUM(H21:H21)</f>
        <v>1</v>
      </c>
      <c r="I22" s="46"/>
      <c r="J22" s="47"/>
      <c r="K22" s="48"/>
      <c r="L22" s="49">
        <f>SUM(L21:L21)</f>
        <v>9999.9999917620789</v>
      </c>
      <c r="M22" s="50">
        <f>SUM(M21:M21)</f>
        <v>2410.9589021234601</v>
      </c>
      <c r="Q22" s="39"/>
    </row>
    <row r="23" spans="2:18" ht="18" customHeight="1" x14ac:dyDescent="0.25">
      <c r="C23" s="51"/>
      <c r="D23" s="5"/>
      <c r="K23" s="52" t="s">
        <v>2</v>
      </c>
      <c r="L23" s="53"/>
      <c r="M23" s="54">
        <f>+M22/L22</f>
        <v>0.24109589041095891</v>
      </c>
      <c r="Q23" s="55"/>
    </row>
    <row r="24" spans="2:18" ht="18" customHeight="1" x14ac:dyDescent="0.25">
      <c r="C24" s="51"/>
      <c r="D24" s="5"/>
      <c r="K24" s="52" t="s">
        <v>0</v>
      </c>
      <c r="L24" s="53"/>
      <c r="M24" s="57">
        <f>XIRR(K20:K21,J20:J21)</f>
        <v>0.66134795546531677</v>
      </c>
    </row>
    <row r="25" spans="2:18" ht="15" customHeight="1" x14ac:dyDescent="0.25">
      <c r="C25" s="56"/>
      <c r="D25" s="5"/>
      <c r="E25" s="23"/>
    </row>
    <row r="26" spans="2:18" ht="15" customHeight="1" x14ac:dyDescent="0.25">
      <c r="B26" s="133" t="s">
        <v>17</v>
      </c>
      <c r="C26" s="133"/>
      <c r="D26" s="133"/>
      <c r="E26" s="133"/>
      <c r="F26" s="133"/>
      <c r="G26" s="133"/>
      <c r="H26" s="133"/>
      <c r="I26" s="133"/>
      <c r="J26" s="133"/>
      <c r="K26" s="133"/>
      <c r="L26" s="133"/>
      <c r="M26" s="133"/>
    </row>
    <row r="27" spans="2:18" x14ac:dyDescent="0.25">
      <c r="B27" s="133"/>
      <c r="C27" s="133"/>
      <c r="D27" s="133"/>
      <c r="E27" s="133"/>
      <c r="F27" s="133"/>
      <c r="G27" s="133"/>
      <c r="H27" s="133"/>
      <c r="I27" s="133"/>
      <c r="J27" s="133"/>
      <c r="K27" s="133"/>
      <c r="L27" s="133"/>
      <c r="M27" s="133"/>
    </row>
    <row r="28" spans="2:18" x14ac:dyDescent="0.25">
      <c r="B28" s="133"/>
      <c r="C28" s="133"/>
      <c r="D28" s="133"/>
      <c r="E28" s="133"/>
      <c r="F28" s="133"/>
      <c r="G28" s="133"/>
      <c r="H28" s="133"/>
      <c r="I28" s="133"/>
      <c r="J28" s="133"/>
      <c r="K28" s="133"/>
      <c r="L28" s="133"/>
      <c r="M28" s="133"/>
    </row>
    <row r="29" spans="2:18" x14ac:dyDescent="0.25">
      <c r="B29" s="133"/>
      <c r="C29" s="133"/>
      <c r="D29" s="133"/>
      <c r="E29" s="133"/>
      <c r="F29" s="133"/>
      <c r="G29" s="133"/>
      <c r="H29" s="133"/>
      <c r="I29" s="133"/>
      <c r="J29" s="133"/>
      <c r="K29" s="133"/>
      <c r="L29" s="133"/>
      <c r="M29" s="133"/>
    </row>
    <row r="30" spans="2:18" ht="15" customHeight="1" x14ac:dyDescent="0.25">
      <c r="B30" s="133" t="s">
        <v>18</v>
      </c>
      <c r="C30" s="133"/>
      <c r="D30" s="133"/>
      <c r="E30" s="133"/>
      <c r="F30" s="133"/>
      <c r="G30" s="133"/>
      <c r="H30" s="133"/>
      <c r="I30" s="133"/>
      <c r="J30" s="133"/>
      <c r="K30" s="133"/>
      <c r="L30" s="133"/>
      <c r="M30" s="133"/>
    </row>
    <row r="31" spans="2:18" x14ac:dyDescent="0.25">
      <c r="B31" s="133"/>
      <c r="C31" s="133"/>
      <c r="D31" s="133"/>
      <c r="E31" s="133"/>
      <c r="F31" s="133"/>
      <c r="G31" s="133"/>
      <c r="H31" s="133"/>
      <c r="I31" s="133"/>
      <c r="J31" s="133"/>
      <c r="K31" s="133"/>
      <c r="L31" s="133"/>
      <c r="M31" s="133"/>
    </row>
    <row r="32" spans="2:18" x14ac:dyDescent="0.25">
      <c r="B32" s="133"/>
      <c r="C32" s="133"/>
      <c r="D32" s="133"/>
      <c r="E32" s="133"/>
      <c r="F32" s="133"/>
      <c r="G32" s="133"/>
      <c r="H32" s="133"/>
      <c r="I32" s="133"/>
      <c r="J32" s="133"/>
      <c r="K32" s="133"/>
      <c r="L32" s="133"/>
      <c r="M32" s="133"/>
    </row>
    <row r="33" spans="2:13" x14ac:dyDescent="0.25">
      <c r="B33" s="133"/>
      <c r="C33" s="133"/>
      <c r="D33" s="133"/>
      <c r="E33" s="133"/>
      <c r="F33" s="133"/>
      <c r="G33" s="133"/>
      <c r="H33" s="133"/>
      <c r="I33" s="133"/>
      <c r="J33" s="133"/>
      <c r="K33" s="133"/>
      <c r="L33" s="133"/>
      <c r="M33" s="133"/>
    </row>
    <row r="34" spans="2:13" x14ac:dyDescent="0.25">
      <c r="B34" s="133"/>
      <c r="C34" s="133"/>
      <c r="D34" s="133"/>
      <c r="E34" s="133"/>
      <c r="F34" s="133"/>
      <c r="G34" s="133"/>
      <c r="H34" s="133"/>
      <c r="I34" s="133"/>
      <c r="J34" s="133"/>
      <c r="K34" s="133"/>
      <c r="L34" s="133"/>
      <c r="M34" s="133"/>
    </row>
    <row r="35" spans="2:13" x14ac:dyDescent="0.25">
      <c r="B35" s="133"/>
      <c r="C35" s="133"/>
      <c r="D35" s="133"/>
      <c r="E35" s="133"/>
      <c r="F35" s="133"/>
      <c r="G35" s="133"/>
      <c r="H35" s="133"/>
      <c r="I35" s="133"/>
      <c r="J35" s="133"/>
      <c r="K35" s="133"/>
      <c r="L35" s="133"/>
      <c r="M35" s="133"/>
    </row>
    <row r="36" spans="2:13" x14ac:dyDescent="0.25">
      <c r="D36" s="5"/>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sheetData>
  <sheetProtection sheet="1" selectLockedCells="1"/>
  <mergeCells count="6">
    <mergeCell ref="B30:M35"/>
    <mergeCell ref="O7:S12"/>
    <mergeCell ref="B12:C12"/>
    <mergeCell ref="B19:H19"/>
    <mergeCell ref="J19:M19"/>
    <mergeCell ref="B26:M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ACD-8A5C-4E6A-AEA6-89C07E8C763F}">
  <dimension ref="B1:S250"/>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6"/>
      <c r="P7" s="136"/>
      <c r="Q7" s="136"/>
      <c r="R7" s="136"/>
      <c r="S7" s="136"/>
    </row>
    <row r="8" spans="2:19" ht="15" customHeight="1" x14ac:dyDescent="0.25">
      <c r="E8" s="65"/>
      <c r="F8" s="65"/>
      <c r="G8" s="65"/>
      <c r="H8" s="65"/>
      <c r="I8" s="65"/>
      <c r="J8" s="65"/>
      <c r="K8" s="65"/>
      <c r="L8" s="65"/>
      <c r="M8" s="65"/>
      <c r="O8" s="136"/>
      <c r="P8" s="136"/>
      <c r="Q8" s="136"/>
      <c r="R8" s="136"/>
      <c r="S8" s="136"/>
    </row>
    <row r="9" spans="2:19" ht="18.75" customHeight="1" x14ac:dyDescent="0.35">
      <c r="E9" s="65"/>
      <c r="F9" s="65"/>
      <c r="G9" s="66"/>
      <c r="I9" s="65"/>
      <c r="J9" s="65"/>
      <c r="K9" s="65"/>
      <c r="L9" s="65"/>
      <c r="M9" s="65"/>
      <c r="O9" s="136"/>
      <c r="P9" s="136"/>
      <c r="Q9" s="136"/>
      <c r="R9" s="136"/>
      <c r="S9" s="136"/>
    </row>
    <row r="10" spans="2:19" ht="26.25" customHeight="1" x14ac:dyDescent="0.35">
      <c r="E10" s="65"/>
      <c r="G10" s="66"/>
      <c r="H10" s="66"/>
      <c r="I10" s="66"/>
      <c r="J10" s="66"/>
      <c r="L10" s="65"/>
      <c r="M10" s="65"/>
      <c r="O10" s="136"/>
      <c r="P10" s="136"/>
      <c r="Q10" s="136"/>
      <c r="R10" s="136"/>
      <c r="S10" s="136"/>
    </row>
    <row r="11" spans="2:19" ht="14.25" customHeight="1" x14ac:dyDescent="0.35">
      <c r="E11" s="65"/>
      <c r="F11" s="65"/>
      <c r="G11" s="69"/>
      <c r="H11" s="69"/>
      <c r="I11" s="69"/>
      <c r="J11" s="69"/>
      <c r="L11" s="65"/>
      <c r="M11" s="65"/>
      <c r="O11" s="136"/>
      <c r="P11" s="136"/>
      <c r="Q11" s="136"/>
      <c r="R11" s="136"/>
      <c r="S11" s="136"/>
    </row>
    <row r="12" spans="2:19" ht="18" customHeight="1" x14ac:dyDescent="0.25">
      <c r="B12" s="140" t="str">
        <f>+B21</f>
        <v>Letras del Tesoro Clase 15</v>
      </c>
      <c r="C12" s="141"/>
      <c r="D12" s="72">
        <v>10000</v>
      </c>
      <c r="E12" s="6"/>
      <c r="I12" s="58"/>
      <c r="J12" s="58"/>
      <c r="K12" s="58"/>
      <c r="L12" s="58"/>
      <c r="M12" s="58"/>
      <c r="O12" s="136"/>
      <c r="P12" s="136"/>
      <c r="Q12" s="136"/>
      <c r="R12" s="136"/>
      <c r="S12" s="136"/>
    </row>
    <row r="13" spans="2:19" ht="18" customHeight="1" x14ac:dyDescent="0.25">
      <c r="B13" s="115" t="s">
        <v>32</v>
      </c>
      <c r="C13" s="116"/>
      <c r="D13" s="117">
        <f>+Resumen!Q18</f>
        <v>5.5E-2</v>
      </c>
      <c r="E13" s="6"/>
      <c r="I13" s="58"/>
      <c r="J13" s="58"/>
      <c r="K13" s="58"/>
      <c r="L13" s="58"/>
      <c r="M13" s="58"/>
      <c r="O13" s="78"/>
      <c r="P13" s="78"/>
      <c r="Q13" s="78"/>
      <c r="R13" s="78"/>
      <c r="S13" s="78"/>
    </row>
    <row r="14" spans="2:19" ht="18" customHeight="1" x14ac:dyDescent="0.25">
      <c r="B14" s="118" t="s">
        <v>34</v>
      </c>
      <c r="D14" s="119">
        <f>+Resumen!Q24</f>
        <v>0.4975</v>
      </c>
      <c r="E14" s="6"/>
      <c r="I14" s="58"/>
      <c r="J14" s="58"/>
      <c r="K14" s="58"/>
      <c r="L14" s="58"/>
      <c r="M14" s="58"/>
      <c r="O14" s="78"/>
      <c r="P14" s="78"/>
      <c r="Q14" s="78"/>
      <c r="R14" s="78"/>
      <c r="S14" s="78"/>
    </row>
    <row r="15" spans="2:19" ht="15" customHeight="1" x14ac:dyDescent="0.25">
      <c r="B15" s="15" t="s">
        <v>33</v>
      </c>
      <c r="C15" s="16"/>
      <c r="D15" s="83">
        <f>+D14+D13</f>
        <v>0.55249999999999999</v>
      </c>
      <c r="E15" s="6"/>
      <c r="F15" s="10" t="s">
        <v>0</v>
      </c>
      <c r="G15" s="11"/>
      <c r="H15" s="12">
        <f>M26</f>
        <v>0.63053612112998991</v>
      </c>
      <c r="J15" s="62"/>
      <c r="K15" s="58"/>
      <c r="L15" s="8"/>
    </row>
    <row r="16" spans="2:19" ht="15" customHeight="1" x14ac:dyDescent="0.25">
      <c r="B16" s="15" t="s">
        <v>25</v>
      </c>
      <c r="C16" s="16"/>
      <c r="D16" s="84">
        <v>1</v>
      </c>
      <c r="E16" s="6"/>
      <c r="F16" s="18" t="s">
        <v>12</v>
      </c>
      <c r="G16" s="19"/>
      <c r="H16" s="20">
        <f>+((1+H15)^(D17/D18)-1)/D17*D18</f>
        <v>0.55249999584118303</v>
      </c>
      <c r="J16" s="62"/>
      <c r="K16" s="58"/>
      <c r="L16" s="8"/>
    </row>
    <row r="17" spans="2:18" ht="15" customHeight="1" x14ac:dyDescent="0.25">
      <c r="B17" s="15" t="s">
        <v>20</v>
      </c>
      <c r="C17" s="16"/>
      <c r="D17" s="63">
        <f>+Resumen!Q14</f>
        <v>179</v>
      </c>
      <c r="E17" s="6"/>
      <c r="F17" s="21" t="s">
        <v>2</v>
      </c>
      <c r="G17" s="6"/>
      <c r="H17" s="22">
        <f>+M25</f>
        <v>0.49041095890410957</v>
      </c>
      <c r="J17" s="62"/>
      <c r="K17" s="58"/>
      <c r="L17" s="8"/>
    </row>
    <row r="18" spans="2:18" ht="15" customHeight="1" x14ac:dyDescent="0.25">
      <c r="B18" s="15" t="s">
        <v>1</v>
      </c>
      <c r="C18" s="16"/>
      <c r="D18" s="17">
        <v>365</v>
      </c>
      <c r="E18" s="9"/>
      <c r="F18" s="21" t="s">
        <v>3</v>
      </c>
      <c r="G18" s="6"/>
      <c r="H18" s="22">
        <f>+H17*12</f>
        <v>5.8849315068493144</v>
      </c>
      <c r="I18" s="7"/>
      <c r="J18" s="62"/>
      <c r="K18" s="58"/>
      <c r="L18" s="13"/>
      <c r="M18" s="14"/>
    </row>
    <row r="19" spans="2:18" ht="15" customHeight="1" x14ac:dyDescent="0.25">
      <c r="B19" s="75" t="s">
        <v>14</v>
      </c>
      <c r="C19" s="24"/>
      <c r="D19" s="76">
        <f>+Resumen!Q12</f>
        <v>45887</v>
      </c>
      <c r="E19" s="9"/>
      <c r="F19" s="25" t="s">
        <v>11</v>
      </c>
      <c r="G19" s="26"/>
      <c r="H19" s="27">
        <f>H18/(1+H15)</f>
        <v>3.6092003302392066</v>
      </c>
      <c r="I19" s="7"/>
      <c r="J19" s="62"/>
      <c r="K19" s="58"/>
      <c r="L19" s="13"/>
      <c r="M19" s="14"/>
    </row>
    <row r="20" spans="2:18" ht="15" customHeight="1" x14ac:dyDescent="0.25">
      <c r="E20" s="9"/>
      <c r="I20" s="7"/>
      <c r="J20" s="64"/>
      <c r="K20" s="58"/>
      <c r="L20" s="13"/>
      <c r="M20" s="14"/>
    </row>
    <row r="21" spans="2:18" ht="18" customHeight="1" x14ac:dyDescent="0.25">
      <c r="B21" s="137" t="s">
        <v>49</v>
      </c>
      <c r="C21" s="138"/>
      <c r="D21" s="138"/>
      <c r="E21" s="138"/>
      <c r="F21" s="138"/>
      <c r="G21" s="138"/>
      <c r="H21" s="139"/>
      <c r="J21" s="137" t="s">
        <v>13</v>
      </c>
      <c r="K21" s="138"/>
      <c r="L21" s="138"/>
      <c r="M21" s="138"/>
    </row>
    <row r="22" spans="2:18" ht="30.75" customHeight="1" x14ac:dyDescent="0.25">
      <c r="B22" s="28" t="s">
        <v>4</v>
      </c>
      <c r="C22" s="29" t="s">
        <v>16</v>
      </c>
      <c r="D22" s="30" t="s">
        <v>5</v>
      </c>
      <c r="E22" s="30" t="s">
        <v>6</v>
      </c>
      <c r="F22" s="29" t="s">
        <v>7</v>
      </c>
      <c r="G22" s="30" t="s">
        <v>8</v>
      </c>
      <c r="H22" s="31" t="s">
        <v>9</v>
      </c>
      <c r="I22" s="32"/>
      <c r="J22" s="68">
        <f>+D19</f>
        <v>45887</v>
      </c>
      <c r="K22" s="81">
        <f>-D12*D16</f>
        <v>-10000</v>
      </c>
      <c r="L22" s="33" t="s">
        <v>10</v>
      </c>
      <c r="M22" s="34" t="s">
        <v>19</v>
      </c>
      <c r="O22" s="1">
        <v>0</v>
      </c>
    </row>
    <row r="23" spans="2:18" ht="18" customHeight="1" x14ac:dyDescent="0.25">
      <c r="B23" s="60">
        <v>1</v>
      </c>
      <c r="C23" s="61">
        <f>+D19+D17</f>
        <v>46066</v>
      </c>
      <c r="D23" s="40">
        <f>+H23*$D$12</f>
        <v>10000</v>
      </c>
      <c r="E23" s="40">
        <f>D12*$D$15/$D$18*(C23-D19)</f>
        <v>2709.5205479452056</v>
      </c>
      <c r="F23" s="40">
        <f>+E23+D23</f>
        <v>12709.520547945205</v>
      </c>
      <c r="G23" s="40">
        <f>+D12-D23</f>
        <v>0</v>
      </c>
      <c r="H23" s="41">
        <v>1</v>
      </c>
      <c r="I23" s="35"/>
      <c r="J23" s="36">
        <f>+WORKDAY(C23-1,1,Feriados!A2:A163)</f>
        <v>46066</v>
      </c>
      <c r="K23" s="82">
        <f>+F23</f>
        <v>12709.520547945205</v>
      </c>
      <c r="L23" s="37">
        <f>+K23/((1+$H$15)^((J23-$J$22)/$D$18))</f>
        <v>10000.000016047257</v>
      </c>
      <c r="M23" s="38">
        <f>+L23*((J23-$J$22)/D$18)</f>
        <v>4904.1095969108464</v>
      </c>
      <c r="O23" s="39">
        <f>+K23</f>
        <v>12709.520547945205</v>
      </c>
      <c r="P23" s="39"/>
      <c r="Q23" s="39"/>
      <c r="R23" s="59"/>
    </row>
    <row r="24" spans="2:18" ht="18" customHeight="1" x14ac:dyDescent="0.25">
      <c r="B24" s="42"/>
      <c r="C24" s="42"/>
      <c r="D24" s="43">
        <f>SUM(D23:D23)</f>
        <v>10000</v>
      </c>
      <c r="E24" s="43">
        <f>SUM(E23:E23)</f>
        <v>2709.5205479452056</v>
      </c>
      <c r="F24" s="43">
        <f>SUM(F23:F23)</f>
        <v>12709.520547945205</v>
      </c>
      <c r="G24" s="44"/>
      <c r="H24" s="45">
        <f>SUM(H23:H23)</f>
        <v>1</v>
      </c>
      <c r="I24" s="46"/>
      <c r="J24" s="47"/>
      <c r="K24" s="48"/>
      <c r="L24" s="49">
        <f>SUM(L23:L23)</f>
        <v>10000.000016047257</v>
      </c>
      <c r="M24" s="50">
        <f>SUM(M23:M23)</f>
        <v>4904.1095969108464</v>
      </c>
      <c r="Q24" s="39"/>
    </row>
    <row r="25" spans="2:18" ht="18" customHeight="1" x14ac:dyDescent="0.25">
      <c r="C25" s="51"/>
      <c r="D25" s="5"/>
      <c r="K25" s="52" t="s">
        <v>2</v>
      </c>
      <c r="L25" s="53"/>
      <c r="M25" s="54">
        <f>+M24/L24</f>
        <v>0.49041095890410957</v>
      </c>
      <c r="Q25" s="55"/>
    </row>
    <row r="26" spans="2:18" ht="18" customHeight="1" x14ac:dyDescent="0.25">
      <c r="C26" s="51"/>
      <c r="D26" s="5"/>
      <c r="K26" s="52" t="s">
        <v>0</v>
      </c>
      <c r="L26" s="53"/>
      <c r="M26" s="57">
        <f>XIRR(K22:K23,J22:J23)</f>
        <v>0.63053612112998991</v>
      </c>
    </row>
    <row r="27" spans="2:18" ht="15" customHeight="1" x14ac:dyDescent="0.25">
      <c r="C27" s="56"/>
      <c r="D27" s="5"/>
      <c r="E27" s="23"/>
    </row>
    <row r="28" spans="2:18" ht="15" customHeight="1" x14ac:dyDescent="0.25">
      <c r="B28" s="133" t="s">
        <v>17</v>
      </c>
      <c r="C28" s="133"/>
      <c r="D28" s="133"/>
      <c r="E28" s="133"/>
      <c r="F28" s="133"/>
      <c r="G28" s="133"/>
      <c r="H28" s="133"/>
      <c r="I28" s="133"/>
      <c r="J28" s="133"/>
      <c r="K28" s="133"/>
      <c r="L28" s="133"/>
      <c r="M28" s="133"/>
    </row>
    <row r="29" spans="2:18" x14ac:dyDescent="0.25">
      <c r="B29" s="133"/>
      <c r="C29" s="133"/>
      <c r="D29" s="133"/>
      <c r="E29" s="133"/>
      <c r="F29" s="133"/>
      <c r="G29" s="133"/>
      <c r="H29" s="133"/>
      <c r="I29" s="133"/>
      <c r="J29" s="133"/>
      <c r="K29" s="133"/>
      <c r="L29" s="133"/>
      <c r="M29" s="133"/>
    </row>
    <row r="30" spans="2:18" x14ac:dyDescent="0.25">
      <c r="B30" s="133"/>
      <c r="C30" s="133"/>
      <c r="D30" s="133"/>
      <c r="E30" s="133"/>
      <c r="F30" s="133"/>
      <c r="G30" s="133"/>
      <c r="H30" s="133"/>
      <c r="I30" s="133"/>
      <c r="J30" s="133"/>
      <c r="K30" s="133"/>
      <c r="L30" s="133"/>
      <c r="M30" s="133"/>
    </row>
    <row r="31" spans="2:18" x14ac:dyDescent="0.25">
      <c r="B31" s="133"/>
      <c r="C31" s="133"/>
      <c r="D31" s="133"/>
      <c r="E31" s="133"/>
      <c r="F31" s="133"/>
      <c r="G31" s="133"/>
      <c r="H31" s="133"/>
      <c r="I31" s="133"/>
      <c r="J31" s="133"/>
      <c r="K31" s="133"/>
      <c r="L31" s="133"/>
      <c r="M31" s="133"/>
    </row>
    <row r="32" spans="2:18" ht="15" customHeight="1" x14ac:dyDescent="0.25">
      <c r="B32" s="133" t="s">
        <v>18</v>
      </c>
      <c r="C32" s="133"/>
      <c r="D32" s="133"/>
      <c r="E32" s="133"/>
      <c r="F32" s="133"/>
      <c r="G32" s="133"/>
      <c r="H32" s="133"/>
      <c r="I32" s="133"/>
      <c r="J32" s="133"/>
      <c r="K32" s="133"/>
      <c r="L32" s="133"/>
      <c r="M32" s="133"/>
    </row>
    <row r="33" spans="2:13" x14ac:dyDescent="0.25">
      <c r="B33" s="133"/>
      <c r="C33" s="133"/>
      <c r="D33" s="133"/>
      <c r="E33" s="133"/>
      <c r="F33" s="133"/>
      <c r="G33" s="133"/>
      <c r="H33" s="133"/>
      <c r="I33" s="133"/>
      <c r="J33" s="133"/>
      <c r="K33" s="133"/>
      <c r="L33" s="133"/>
      <c r="M33" s="133"/>
    </row>
    <row r="34" spans="2:13" x14ac:dyDescent="0.25">
      <c r="B34" s="133"/>
      <c r="C34" s="133"/>
      <c r="D34" s="133"/>
      <c r="E34" s="133"/>
      <c r="F34" s="133"/>
      <c r="G34" s="133"/>
      <c r="H34" s="133"/>
      <c r="I34" s="133"/>
      <c r="J34" s="133"/>
      <c r="K34" s="133"/>
      <c r="L34" s="133"/>
      <c r="M34" s="133"/>
    </row>
    <row r="35" spans="2:13" x14ac:dyDescent="0.25">
      <c r="B35" s="133"/>
      <c r="C35" s="133"/>
      <c r="D35" s="133"/>
      <c r="E35" s="133"/>
      <c r="F35" s="133"/>
      <c r="G35" s="133"/>
      <c r="H35" s="133"/>
      <c r="I35" s="133"/>
      <c r="J35" s="133"/>
      <c r="K35" s="133"/>
      <c r="L35" s="133"/>
      <c r="M35" s="133"/>
    </row>
    <row r="36" spans="2:13" x14ac:dyDescent="0.25">
      <c r="B36" s="133"/>
      <c r="C36" s="133"/>
      <c r="D36" s="133"/>
      <c r="E36" s="133"/>
      <c r="F36" s="133"/>
      <c r="G36" s="133"/>
      <c r="H36" s="133"/>
      <c r="I36" s="133"/>
      <c r="J36" s="133"/>
      <c r="K36" s="133"/>
      <c r="L36" s="133"/>
      <c r="M36" s="133"/>
    </row>
    <row r="37" spans="2:13" x14ac:dyDescent="0.25">
      <c r="B37" s="133"/>
      <c r="C37" s="133"/>
      <c r="D37" s="133"/>
      <c r="E37" s="133"/>
      <c r="F37" s="133"/>
      <c r="G37" s="133"/>
      <c r="H37" s="133"/>
      <c r="I37" s="133"/>
      <c r="J37" s="133"/>
      <c r="K37" s="133"/>
      <c r="L37" s="133"/>
      <c r="M37" s="133"/>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6">
    <mergeCell ref="B32:M37"/>
    <mergeCell ref="O7:S12"/>
    <mergeCell ref="B12:C12"/>
    <mergeCell ref="B21:H21"/>
    <mergeCell ref="J21:M21"/>
    <mergeCell ref="B28:M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2"/>
  <sheetViews>
    <sheetView topLeftCell="A74" workbookViewId="0">
      <selection activeCell="A76" sqref="A76"/>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45884</v>
      </c>
    </row>
    <row r="76" spans="1:1" x14ac:dyDescent="0.2">
      <c r="A76" s="67">
        <v>45886</v>
      </c>
    </row>
    <row r="77" spans="1:1" x14ac:dyDescent="0.2">
      <c r="A77" s="67">
        <v>45942</v>
      </c>
    </row>
    <row r="78" spans="1:1" x14ac:dyDescent="0.2">
      <c r="A78" s="67">
        <v>45985</v>
      </c>
    </row>
    <row r="79" spans="1:1" x14ac:dyDescent="0.2">
      <c r="A79" s="67">
        <v>45999</v>
      </c>
    </row>
    <row r="80" spans="1:1" x14ac:dyDescent="0.2">
      <c r="A80" s="67">
        <v>46016</v>
      </c>
    </row>
    <row r="81" spans="1:1" x14ac:dyDescent="0.2">
      <c r="A81" s="67">
        <v>46023</v>
      </c>
    </row>
    <row r="82" spans="1:1" x14ac:dyDescent="0.2">
      <c r="A82" s="67">
        <v>46069</v>
      </c>
    </row>
    <row r="83" spans="1:1" x14ac:dyDescent="0.2">
      <c r="A83" s="67">
        <v>46070</v>
      </c>
    </row>
    <row r="84" spans="1:1" x14ac:dyDescent="0.2">
      <c r="A84" s="67">
        <v>46105</v>
      </c>
    </row>
    <row r="85" spans="1:1" x14ac:dyDescent="0.2">
      <c r="A85" s="67">
        <v>46114</v>
      </c>
    </row>
    <row r="86" spans="1:1" x14ac:dyDescent="0.2">
      <c r="A86" s="67">
        <v>46115</v>
      </c>
    </row>
    <row r="87" spans="1:1" x14ac:dyDescent="0.2">
      <c r="A87" s="67">
        <v>46143</v>
      </c>
    </row>
    <row r="88" spans="1:1" x14ac:dyDescent="0.2">
      <c r="A88" s="67">
        <v>46167</v>
      </c>
    </row>
    <row r="89" spans="1:1" x14ac:dyDescent="0.2">
      <c r="A89" s="67">
        <v>46188</v>
      </c>
    </row>
    <row r="90" spans="1:1" x14ac:dyDescent="0.2">
      <c r="A90" s="67">
        <v>46193</v>
      </c>
    </row>
    <row r="91" spans="1:1" x14ac:dyDescent="0.2">
      <c r="A91" s="67">
        <v>46212</v>
      </c>
    </row>
    <row r="92" spans="1:1" x14ac:dyDescent="0.2">
      <c r="A92" s="67">
        <v>46251</v>
      </c>
    </row>
    <row r="93" spans="1:1" x14ac:dyDescent="0.2">
      <c r="A93" s="67">
        <v>46303</v>
      </c>
    </row>
    <row r="94" spans="1:1" x14ac:dyDescent="0.2">
      <c r="A94" s="67">
        <v>46349</v>
      </c>
    </row>
    <row r="95" spans="1:1" x14ac:dyDescent="0.2">
      <c r="A95" s="67">
        <v>46364</v>
      </c>
    </row>
    <row r="96" spans="1:1" x14ac:dyDescent="0.2">
      <c r="A96" s="67">
        <v>46381</v>
      </c>
    </row>
    <row r="97" spans="1:1" x14ac:dyDescent="0.2">
      <c r="A97" s="67">
        <v>46388</v>
      </c>
    </row>
    <row r="98" spans="1:1" x14ac:dyDescent="0.2">
      <c r="A98" s="67">
        <v>46426</v>
      </c>
    </row>
    <row r="99" spans="1:1" x14ac:dyDescent="0.2">
      <c r="A99" s="67">
        <v>46427</v>
      </c>
    </row>
    <row r="100" spans="1:1" x14ac:dyDescent="0.2">
      <c r="A100" s="67">
        <v>46470</v>
      </c>
    </row>
    <row r="101" spans="1:1" x14ac:dyDescent="0.2">
      <c r="A101" s="67">
        <v>46472</v>
      </c>
    </row>
    <row r="102" spans="1:1" x14ac:dyDescent="0.2">
      <c r="A102" s="67">
        <v>46479</v>
      </c>
    </row>
    <row r="103" spans="1:1" x14ac:dyDescent="0.2">
      <c r="A103" s="67">
        <v>46508</v>
      </c>
    </row>
    <row r="104" spans="1:1" x14ac:dyDescent="0.2">
      <c r="A104" s="67">
        <v>46532</v>
      </c>
    </row>
    <row r="105" spans="1:1" x14ac:dyDescent="0.2">
      <c r="A105" s="67">
        <v>46558</v>
      </c>
    </row>
    <row r="106" spans="1:1" x14ac:dyDescent="0.2">
      <c r="A106" s="67">
        <v>46559</v>
      </c>
    </row>
    <row r="107" spans="1:1" x14ac:dyDescent="0.2">
      <c r="A107" s="67">
        <v>46577</v>
      </c>
    </row>
    <row r="108" spans="1:1" x14ac:dyDescent="0.2">
      <c r="A108" s="67">
        <v>46615</v>
      </c>
    </row>
    <row r="109" spans="1:1" x14ac:dyDescent="0.2">
      <c r="A109" s="67">
        <v>46671</v>
      </c>
    </row>
    <row r="110" spans="1:1" x14ac:dyDescent="0.2">
      <c r="A110" s="67">
        <v>46711</v>
      </c>
    </row>
    <row r="111" spans="1:1" x14ac:dyDescent="0.2">
      <c r="A111" s="67">
        <v>46729</v>
      </c>
    </row>
    <row r="112" spans="1:1" x14ac:dyDescent="0.2">
      <c r="A112"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Clase 11 Reapertura</vt:lpstr>
      <vt:lpstr>Clase 14</vt:lpstr>
      <vt:lpstr>Clase 15</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2025-08-14T14:22:40Z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