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Gerencia_Corporativa\Compartida\Estructuración\Provincia del Chaco\Letras\Programa 2025\5 adicionales, 12 Nueva  y 13 Nueva\"/>
    </mc:Choice>
  </mc:AlternateContent>
  <xr:revisionPtr revIDLastSave="0" documentId="13_ncr:1_{EA0D388A-4AF4-4E4D-A58C-D9CFC5CD8A4C}" xr6:coauthVersionLast="47" xr6:coauthVersionMax="47" xr10:uidLastSave="{00000000-0000-0000-0000-000000000000}"/>
  <bookViews>
    <workbookView xWindow="-120" yWindow="-120" windowWidth="20730" windowHeight="11160" tabRatio="811" xr2:uid="{6A7FE0D0-465A-494B-A3B2-BFA604C6B194}"/>
  </bookViews>
  <sheets>
    <sheet name="Resumen" sheetId="9" r:id="rId1"/>
    <sheet name="Clase 5 Reapertura" sheetId="4" r:id="rId2"/>
    <sheet name="Clase 12" sheetId="12" r:id="rId3"/>
    <sheet name="Clase 13" sheetId="14" r:id="rId4"/>
    <sheet name="Feriados" sheetId="6" state="hidden" r:id="rId5"/>
  </sheets>
  <definedNames>
    <definedName name="_xlnm._FilterDatabase" localSheetId="0"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4" l="1"/>
  <c r="D15" i="14" s="1"/>
  <c r="D13" i="14"/>
  <c r="D17" i="12"/>
  <c r="D15" i="12"/>
  <c r="D13" i="12"/>
  <c r="D13" i="4"/>
  <c r="Q19" i="9"/>
  <c r="I35" i="9"/>
  <c r="D17" i="14" l="1"/>
  <c r="D18" i="4"/>
  <c r="J21" i="4" s="1"/>
  <c r="D14" i="4"/>
  <c r="K21" i="4" s="1"/>
  <c r="H24" i="14"/>
  <c r="D23" i="14"/>
  <c r="G23" i="14" s="1"/>
  <c r="K22" i="14"/>
  <c r="B12" i="14"/>
  <c r="K20" i="12"/>
  <c r="N12" i="9"/>
  <c r="B12" i="4"/>
  <c r="H22" i="12"/>
  <c r="D21" i="12"/>
  <c r="G21" i="12" s="1"/>
  <c r="B12" i="12"/>
  <c r="D22" i="4"/>
  <c r="G22" i="4" s="1"/>
  <c r="D23" i="4"/>
  <c r="H23" i="4"/>
  <c r="D22" i="12" l="1"/>
  <c r="N13" i="9"/>
  <c r="Q12" i="9"/>
  <c r="C21" i="12"/>
  <c r="J21" i="12" s="1"/>
  <c r="D24" i="14"/>
  <c r="J20" i="12" l="1"/>
  <c r="Q13" i="9"/>
  <c r="D19" i="14"/>
  <c r="E21" i="12"/>
  <c r="E22" i="12" s="1"/>
  <c r="J22" i="14" l="1"/>
  <c r="C23" i="14"/>
  <c r="E23" i="14" s="1"/>
  <c r="F21" i="12"/>
  <c r="F22" i="12" s="1"/>
  <c r="J23" i="14" l="1"/>
  <c r="K21" i="12"/>
  <c r="O21" i="12" l="1"/>
  <c r="M24" i="12"/>
  <c r="H13" i="12" s="1"/>
  <c r="N19" i="9" s="1"/>
  <c r="F23" i="14"/>
  <c r="E24" i="14"/>
  <c r="F24" i="14" l="1"/>
  <c r="K23" i="14"/>
  <c r="H14" i="12"/>
  <c r="N20" i="9" s="1"/>
  <c r="L21" i="12"/>
  <c r="L22" i="12" s="1"/>
  <c r="M21" i="12" l="1"/>
  <c r="M22" i="12" s="1"/>
  <c r="O23" i="14"/>
  <c r="M26" i="14"/>
  <c r="H15" i="14" s="1"/>
  <c r="H16" i="14" s="1"/>
  <c r="L23" i="14" l="1"/>
  <c r="L24" i="14" s="1"/>
  <c r="Q20" i="9"/>
  <c r="Q21" i="9"/>
  <c r="Q25" i="9" s="1"/>
  <c r="M23" i="12"/>
  <c r="H15" i="12" s="1"/>
  <c r="H16" i="12" s="1"/>
  <c r="N21" i="9" s="1"/>
  <c r="M23" i="14" l="1"/>
  <c r="M24" i="14" s="1"/>
  <c r="M25" i="14" s="1"/>
  <c r="H17" i="14" s="1"/>
  <c r="H18" i="14" s="1"/>
  <c r="H17" i="12"/>
  <c r="H19" i="14" l="1"/>
  <c r="Q22" i="9"/>
  <c r="J13" i="9"/>
  <c r="D15" i="4"/>
  <c r="C22" i="4" s="1"/>
  <c r="E22" i="4" l="1"/>
  <c r="J22" i="4"/>
  <c r="I36" i="9" l="1"/>
  <c r="F22" i="4"/>
  <c r="E23" i="4"/>
  <c r="F23" i="4" l="1"/>
  <c r="K22" i="4"/>
  <c r="M25" i="4" s="1"/>
  <c r="O22" i="4" l="1"/>
  <c r="P22" i="4"/>
  <c r="J36" i="9" s="1"/>
  <c r="J27" i="9" s="1"/>
  <c r="H13" i="4"/>
  <c r="H14" i="4" l="1"/>
  <c r="J20" i="9" s="1"/>
  <c r="J19" i="9"/>
  <c r="L22" i="4"/>
  <c r="L23" i="4" l="1"/>
  <c r="M22" i="4"/>
  <c r="M23" i="4" s="1"/>
  <c r="M24" i="4" l="1"/>
  <c r="H15" i="4" s="1"/>
  <c r="H16" i="4" s="1"/>
  <c r="H17" i="4" s="1"/>
  <c r="J21" i="9" l="1"/>
</calcChain>
</file>

<file path=xl/sharedStrings.xml><?xml version="1.0" encoding="utf-8"?>
<sst xmlns="http://schemas.openxmlformats.org/spreadsheetml/2006/main" count="134" uniqueCount="51">
  <si>
    <t>TIR</t>
  </si>
  <si>
    <t>Base</t>
  </si>
  <si>
    <t>Duration (años)</t>
  </si>
  <si>
    <t>Duration (meses)</t>
  </si>
  <si>
    <t>Cuota</t>
  </si>
  <si>
    <t xml:space="preserve">Capital </t>
  </si>
  <si>
    <t xml:space="preserve">Intereses </t>
  </si>
  <si>
    <t>Total</t>
  </si>
  <si>
    <t>Saldo de Capital</t>
  </si>
  <si>
    <t>% Amortizado</t>
  </si>
  <si>
    <t>VP</t>
  </si>
  <si>
    <t>Mduration (meses)</t>
  </si>
  <si>
    <t>TNA</t>
  </si>
  <si>
    <t>TIR y DURATION</t>
  </si>
  <si>
    <t>Fecha de Emision</t>
  </si>
  <si>
    <t>Tasa Cupón</t>
  </si>
  <si>
    <t>Fecha</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</si>
  <si>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</si>
  <si>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</si>
  <si>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(n*VP)/365</t>
  </si>
  <si>
    <t>Plazo (días)</t>
  </si>
  <si>
    <t>Feriados</t>
  </si>
  <si>
    <t>Fecha de Emisión</t>
  </si>
  <si>
    <t>Fecha de Vencimiento</t>
  </si>
  <si>
    <t>Pago Cupón Intereses</t>
  </si>
  <si>
    <t>Precio</t>
  </si>
  <si>
    <t>Celdas a modificar</t>
  </si>
  <si>
    <t>Integra al Vencimiento</t>
  </si>
  <si>
    <t>Tasa</t>
  </si>
  <si>
    <t>Plazo (días remanentes)</t>
  </si>
  <si>
    <t>TIR Esperada</t>
  </si>
  <si>
    <t>Fecha de Ampliación y Liquidación</t>
  </si>
  <si>
    <t>Fecha de Emision Original</t>
  </si>
  <si>
    <t>Margen a Licitar</t>
  </si>
  <si>
    <t>Cupón</t>
  </si>
  <si>
    <t>Tamar</t>
  </si>
  <si>
    <t>-</t>
  </si>
  <si>
    <t>Tasa Fija a Licitar</t>
  </si>
  <si>
    <t>Margen s/ Tamar</t>
  </si>
  <si>
    <t>Reales</t>
  </si>
  <si>
    <t>Letras Clase 12 (Tasa Fija)</t>
  </si>
  <si>
    <t>Letras Clase 13 (Tamar)</t>
  </si>
  <si>
    <t>Última Tamar Publicada</t>
  </si>
  <si>
    <t>Letras Clase 5 Reapertura (Tasa Fija)</t>
  </si>
  <si>
    <t>B (arg)</t>
  </si>
  <si>
    <t>Calificación (Fix Scr)</t>
  </si>
  <si>
    <t>Letras del Tesoro Clase 5 Adicionales</t>
  </si>
  <si>
    <t>Letras del Tesoro Clase 12</t>
  </si>
  <si>
    <t>Letras del Tesoro Clase 13</t>
  </si>
  <si>
    <t>Licitación: miércoles 16 de julio de 2025 de 11 a 16 horas</t>
  </si>
  <si>
    <t>Fecha de Emisión, Liquidación y Reapertura: viernes 18 de julio de 2025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</si>
</sst>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quot;$&quot;\ * #,##0.00_ ;_ &quot;$&quot;\ * \-#,##0.00_ ;_ &quot;$&quot;\ * &quot;-&quot;??_ ;_ @_ "/>
    <numFmt numFmtId="165" formatCode="_ * #,##0.00_ ;_ * \-#,##0.00_ ;_ * &quot;-&quot;??_ ;_ @_ "/>
    <numFmt numFmtId="166" formatCode="0.0000%"/>
    <numFmt numFmtId="167" formatCode="0.0%"/>
    <numFmt numFmtId="168" formatCode="0.00000%"/>
    <numFmt numFmtId="169" formatCode="0.000000%"/>
    <numFmt numFmtId="170" formatCode="_ * #,##0_ ;_ * \-#,##0_ ;_ * &quot;-&quot;??_ ;_ @_ "/>
    <numFmt numFmtId="171" formatCode="#,##0.00000"/>
    <numFmt numFmtId="172" formatCode="#,##0.00000000"/>
    <numFmt numFmtId="173" formatCode="[$-F800]dddd\,\ mmmm\ dd\,\ yyyy"/>
    <numFmt numFmtId="174" formatCode="&quot;$&quot;\ #,##0"/>
    <numFmt numFmtId="175" formatCode="0.000%"/>
    <numFmt numFmtId="177" formatCode="#,##0.000"/>
    <numFmt numFmtId="178" formatCode="#,##0.0000"/>
  </numFmts>
  <fonts count="19" x14ac:knownFonts="1">
    <font>
      <sz val="10"/>
      <name val="Arial"/>
    </font>
    <font>
      <sz val="10"/>
      <name val="Arial"/>
      <family val="2"/>
    </font>
    <font>
      <sz val="10"/>
      <name val="Arial"/>
      <family val="2"/>
    </font>
    <font>
      <b/>
      <sz val="16"/>
      <name val="Calibri"/>
      <family val="2"/>
    </font>
    <font>
      <b/>
      <sz val="11"/>
      <name val="Calibri"/>
      <family val="2"/>
    </font>
    <font>
      <b/>
      <sz val="14"/>
      <name val="Calibri"/>
      <family val="2"/>
    </font>
    <font>
      <sz val="10"/>
      <name val="Arial"/>
      <family val="2"/>
    </font>
    <font>
      <sz val="11"/>
      <color theme="0"/>
      <name val="Calibri"/>
      <family val="2"/>
      <scheme val="minor"/>
    </font>
    <font>
      <b/>
      <sz val="11"/>
      <color theme="0"/>
      <name val="Calibri"/>
      <family val="2"/>
      <scheme val="minor"/>
    </font>
    <font>
      <sz val="11"/>
      <name val="Calibri"/>
      <family val="2"/>
      <scheme val="minor"/>
    </font>
    <font>
      <u/>
      <sz val="11"/>
      <name val="Calibri"/>
      <family val="2"/>
      <scheme val="minor"/>
    </font>
    <font>
      <b/>
      <sz val="11"/>
      <name val="Calibri"/>
      <family val="2"/>
      <scheme val="minor"/>
    </font>
    <font>
      <b/>
      <sz val="14"/>
      <name val="Calibri"/>
      <family val="2"/>
      <scheme val="minor"/>
    </font>
    <font>
      <sz val="14"/>
      <name val="Calibri"/>
      <family val="2"/>
      <scheme val="minor"/>
    </font>
    <font>
      <sz val="10"/>
      <name val="Calibri"/>
      <family val="2"/>
      <scheme val="minor"/>
    </font>
    <font>
      <sz val="11"/>
      <color indexed="10"/>
      <name val="Calibri"/>
      <family val="2"/>
      <scheme val="minor"/>
    </font>
    <font>
      <b/>
      <sz val="12"/>
      <color rgb="FF000000"/>
      <name val="Calibri"/>
      <family val="2"/>
    </font>
    <font>
      <b/>
      <sz val="16"/>
      <color rgb="FF009999"/>
      <name val="Calibri"/>
      <family val="2"/>
      <scheme val="minor"/>
    </font>
    <font>
      <b/>
      <sz val="12"/>
      <name val="Calibri"/>
      <family val="2"/>
    </font>
  </fonts>
  <fills count="8">
    <fill>
      <patternFill patternType="none"/>
    </fill>
    <fill>
      <patternFill patternType="gray125"/>
    </fill>
    <fill>
      <patternFill patternType="solid">
        <fgColor indexed="22"/>
        <bgColor indexed="64"/>
      </patternFill>
    </fill>
    <fill>
      <patternFill patternType="solid">
        <fgColor theme="4"/>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top"/>
    </xf>
    <xf numFmtId="165" fontId="1"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0" fontId="2" fillId="0" borderId="0">
      <alignment vertical="top"/>
    </xf>
  </cellStyleXfs>
  <cellXfs count="141">
    <xf numFmtId="0" fontId="0" fillId="0" borderId="0" xfId="0" applyAlignment="1"/>
    <xf numFmtId="0" fontId="9" fillId="0" borderId="0" xfId="0" applyFont="1" applyAlignment="1"/>
    <xf numFmtId="170" fontId="9" fillId="0" borderId="0" xfId="1" applyNumberFormat="1" applyFont="1" applyBorder="1" applyProtection="1"/>
    <xf numFmtId="0" fontId="10" fillId="0" borderId="0" xfId="0" applyFont="1" applyAlignment="1"/>
    <xf numFmtId="169" fontId="9" fillId="0" borderId="0" xfId="6" applyNumberFormat="1" applyFont="1" applyBorder="1" applyProtection="1"/>
    <xf numFmtId="14" fontId="9" fillId="0" borderId="0" xfId="0" applyNumberFormat="1" applyFont="1" applyAlignment="1"/>
    <xf numFmtId="0" fontId="9" fillId="0" borderId="0" xfId="0" applyFont="1">
      <alignment vertical="top"/>
    </xf>
    <xf numFmtId="0" fontId="9" fillId="0" borderId="0" xfId="0" applyFont="1" applyAlignment="1">
      <alignment horizontal="center"/>
    </xf>
    <xf numFmtId="170" fontId="9" fillId="0" borderId="0" xfId="1" applyNumberFormat="1" applyFont="1" applyAlignment="1" applyProtection="1">
      <alignment horizontal="left"/>
    </xf>
    <xf numFmtId="169" fontId="9" fillId="0" borderId="0" xfId="0" applyNumberFormat="1" applyFont="1">
      <alignment vertical="top"/>
    </xf>
    <xf numFmtId="0" fontId="11" fillId="0" borderId="1" xfId="0" applyFont="1" applyBorder="1">
      <alignment vertical="top"/>
    </xf>
    <xf numFmtId="0" fontId="11" fillId="0" borderId="2" xfId="0" applyFont="1" applyBorder="1">
      <alignment vertical="top"/>
    </xf>
    <xf numFmtId="10" fontId="11" fillId="0" borderId="3" xfId="6" applyNumberFormat="1" applyFont="1" applyFill="1" applyBorder="1" applyAlignment="1" applyProtection="1">
      <alignment horizontal="center"/>
    </xf>
    <xf numFmtId="172" fontId="9" fillId="0" borderId="0" xfId="3" applyNumberFormat="1" applyFont="1" applyProtection="1"/>
    <xf numFmtId="168" fontId="9" fillId="0" borderId="0" xfId="6" applyNumberFormat="1" applyFont="1" applyProtection="1"/>
    <xf numFmtId="0" fontId="9" fillId="0" borderId="4"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right" vertical="center"/>
    </xf>
    <xf numFmtId="0" fontId="11" fillId="0" borderId="4" xfId="0" applyFont="1" applyBorder="1">
      <alignment vertical="top"/>
    </xf>
    <xf numFmtId="0" fontId="11" fillId="0" borderId="0" xfId="0" applyFont="1">
      <alignment vertical="top"/>
    </xf>
    <xf numFmtId="10" fontId="11" fillId="0" borderId="5" xfId="6" applyNumberFormat="1" applyFont="1" applyFill="1" applyBorder="1" applyAlignment="1" applyProtection="1">
      <alignment horizontal="center"/>
    </xf>
    <xf numFmtId="0" fontId="9" fillId="0" borderId="4" xfId="0" applyFont="1" applyBorder="1">
      <alignment vertical="top"/>
    </xf>
    <xf numFmtId="2" fontId="9" fillId="0" borderId="5" xfId="0" applyNumberFormat="1" applyFont="1" applyBorder="1" applyAlignment="1">
      <alignment horizontal="center"/>
    </xf>
    <xf numFmtId="165" fontId="9" fillId="0" borderId="0" xfId="1" applyFont="1" applyAlignment="1" applyProtection="1"/>
    <xf numFmtId="0" fontId="9" fillId="0" borderId="6" xfId="0" applyFont="1" applyBorder="1" applyAlignment="1">
      <alignment horizontal="center" vertical="center"/>
    </xf>
    <xf numFmtId="0" fontId="9" fillId="0" borderId="7" xfId="0" applyFont="1" applyBorder="1">
      <alignment vertical="top"/>
    </xf>
    <xf numFmtId="0" fontId="9" fillId="0" borderId="6" xfId="0" applyFont="1" applyBorder="1">
      <alignment vertical="top"/>
    </xf>
    <xf numFmtId="2" fontId="9" fillId="0" borderId="8" xfId="0" applyNumberFormat="1" applyFont="1" applyBorder="1" applyAlignment="1">
      <alignment horizont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10" fontId="11" fillId="2" borderId="11" xfId="6"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3" fontId="11" fillId="2" borderId="10" xfId="0" applyNumberFormat="1" applyFont="1" applyFill="1" applyBorder="1" applyAlignment="1">
      <alignment horizontal="center" vertical="center"/>
    </xf>
    <xf numFmtId="3" fontId="11" fillId="2" borderId="11" xfId="0" applyNumberFormat="1" applyFont="1" applyFill="1" applyBorder="1" applyAlignment="1">
      <alignment horizontal="center" vertical="center"/>
    </xf>
    <xf numFmtId="167" fontId="9" fillId="0" borderId="0" xfId="6" applyNumberFormat="1" applyFont="1" applyProtection="1"/>
    <xf numFmtId="173" fontId="9" fillId="0" borderId="12" xfId="0" applyNumberFormat="1" applyFont="1" applyBorder="1" applyAlignment="1">
      <alignment horizontal="center" vertical="center"/>
    </xf>
    <xf numFmtId="3" fontId="9" fillId="0" borderId="13" xfId="0" applyNumberFormat="1" applyFont="1" applyBorder="1" applyAlignment="1"/>
    <xf numFmtId="3" fontId="9" fillId="0" borderId="14" xfId="0" applyNumberFormat="1" applyFont="1" applyBorder="1" applyAlignment="1"/>
    <xf numFmtId="2" fontId="9" fillId="0" borderId="0" xfId="0" applyNumberFormat="1" applyFont="1" applyAlignment="1"/>
    <xf numFmtId="3" fontId="9" fillId="0" borderId="15" xfId="0" applyNumberFormat="1" applyFont="1" applyBorder="1" applyAlignment="1">
      <alignment vertical="center"/>
    </xf>
    <xf numFmtId="10" fontId="9" fillId="0" borderId="15" xfId="6" applyNumberFormat="1" applyFont="1" applyFill="1" applyBorder="1" applyAlignment="1" applyProtection="1">
      <alignment vertical="center"/>
    </xf>
    <xf numFmtId="0" fontId="11" fillId="2" borderId="16" xfId="0" applyFont="1" applyFill="1" applyBorder="1" applyAlignment="1">
      <alignment horizontal="center"/>
    </xf>
    <xf numFmtId="3" fontId="11" fillId="2" borderId="16" xfId="0" applyNumberFormat="1" applyFont="1" applyFill="1" applyBorder="1" applyAlignment="1">
      <alignment vertical="center"/>
    </xf>
    <xf numFmtId="4" fontId="11" fillId="2" borderId="16" xfId="0" applyNumberFormat="1" applyFont="1" applyFill="1" applyBorder="1" applyAlignment="1">
      <alignment vertical="center"/>
    </xf>
    <xf numFmtId="10" fontId="11" fillId="2" borderId="16" xfId="6" applyNumberFormat="1" applyFont="1" applyFill="1" applyBorder="1" applyAlignment="1" applyProtection="1">
      <alignment vertical="center"/>
    </xf>
    <xf numFmtId="0" fontId="9" fillId="0" borderId="0" xfId="0" applyFont="1" applyAlignment="1">
      <alignment vertical="center"/>
    </xf>
    <xf numFmtId="0" fontId="11" fillId="2" borderId="9" xfId="0" applyFont="1" applyFill="1" applyBorder="1" applyAlignment="1">
      <alignment vertical="center"/>
    </xf>
    <xf numFmtId="4" fontId="11" fillId="2" borderId="10" xfId="0" applyNumberFormat="1" applyFont="1" applyFill="1" applyBorder="1" applyAlignment="1">
      <alignment vertical="center"/>
    </xf>
    <xf numFmtId="3" fontId="11" fillId="2" borderId="10" xfId="0" applyNumberFormat="1" applyFont="1" applyFill="1" applyBorder="1" applyAlignment="1">
      <alignment vertical="center"/>
    </xf>
    <xf numFmtId="3" fontId="11" fillId="2" borderId="11" xfId="0" applyNumberFormat="1" applyFont="1" applyFill="1" applyBorder="1" applyAlignment="1">
      <alignment vertical="center"/>
    </xf>
    <xf numFmtId="170" fontId="9" fillId="0" borderId="0" xfId="1" applyNumberFormat="1" applyFont="1" applyAlignment="1" applyProtection="1"/>
    <xf numFmtId="0" fontId="11" fillId="2" borderId="17" xfId="0" applyFont="1" applyFill="1" applyBorder="1" applyAlignment="1"/>
    <xf numFmtId="0" fontId="9" fillId="2" borderId="18" xfId="0" applyFont="1" applyFill="1" applyBorder="1" applyAlignment="1">
      <alignment horizontal="center"/>
    </xf>
    <xf numFmtId="4" fontId="11" fillId="2" borderId="19" xfId="0" applyNumberFormat="1" applyFont="1" applyFill="1" applyBorder="1" applyAlignment="1"/>
    <xf numFmtId="171" fontId="9" fillId="0" borderId="0" xfId="0" applyNumberFormat="1" applyFont="1" applyAlignment="1"/>
    <xf numFmtId="170" fontId="9" fillId="0" borderId="0" xfId="1" applyNumberFormat="1" applyFont="1" applyFill="1" applyAlignment="1" applyProtection="1"/>
    <xf numFmtId="10" fontId="11" fillId="2" borderId="19" xfId="6" applyNumberFormat="1" applyFont="1" applyFill="1" applyBorder="1" applyAlignment="1" applyProtection="1"/>
    <xf numFmtId="0" fontId="12" fillId="0" borderId="0" xfId="0" applyFont="1" applyAlignment="1">
      <alignment vertical="center" wrapText="1"/>
    </xf>
    <xf numFmtId="4" fontId="9" fillId="0" borderId="0" xfId="0" applyNumberFormat="1" applyFont="1" applyAlignment="1"/>
    <xf numFmtId="3" fontId="9" fillId="0" borderId="15" xfId="0" applyNumberFormat="1" applyFont="1" applyBorder="1" applyAlignment="1">
      <alignment horizontal="center" vertical="center"/>
    </xf>
    <xf numFmtId="14" fontId="9" fillId="0" borderId="15" xfId="0" applyNumberFormat="1" applyFont="1" applyBorder="1" applyAlignment="1">
      <alignment horizontal="center" vertical="center"/>
    </xf>
    <xf numFmtId="0" fontId="10" fillId="0" borderId="0" xfId="0" applyFont="1" applyAlignment="1">
      <alignment vertical="center" wrapText="1"/>
    </xf>
    <xf numFmtId="3" fontId="9" fillId="0" borderId="5" xfId="6" applyNumberFormat="1" applyFont="1" applyFill="1" applyBorder="1" applyAlignment="1" applyProtection="1">
      <alignment horizontal="right" vertical="center"/>
    </xf>
    <xf numFmtId="10" fontId="10" fillId="0" borderId="0" xfId="6" applyNumberFormat="1" applyFont="1" applyAlignment="1" applyProtection="1">
      <alignment vertical="center" wrapText="1"/>
    </xf>
    <xf numFmtId="0" fontId="13" fillId="0" borderId="0" xfId="0" applyFont="1" applyAlignment="1">
      <alignment vertical="center" wrapText="1"/>
    </xf>
    <xf numFmtId="0" fontId="3" fillId="0" borderId="0" xfId="0" applyFont="1" applyAlignment="1"/>
    <xf numFmtId="14" fontId="0" fillId="0" borderId="0" xfId="0" applyNumberFormat="1" applyAlignment="1"/>
    <xf numFmtId="173" fontId="11" fillId="2" borderId="9" xfId="0" applyNumberFormat="1" applyFont="1" applyFill="1" applyBorder="1" applyAlignment="1">
      <alignment horizontal="center" vertical="center"/>
    </xf>
    <xf numFmtId="0" fontId="3" fillId="0" borderId="0" xfId="0" applyFont="1" applyAlignment="1">
      <alignment horizontal="center"/>
    </xf>
    <xf numFmtId="0" fontId="11" fillId="0" borderId="4" xfId="0" applyFont="1" applyBorder="1" applyAlignment="1">
      <alignment horizontal="left" vertical="center"/>
    </xf>
    <xf numFmtId="170" fontId="9" fillId="0" borderId="0" xfId="2" applyNumberFormat="1" applyFont="1" applyAlignment="1" applyProtection="1"/>
    <xf numFmtId="174" fontId="11" fillId="5" borderId="19" xfId="0" applyNumberFormat="1" applyFont="1" applyFill="1" applyBorder="1" applyAlignment="1" applyProtection="1">
      <alignment horizontal="right" vertical="center"/>
      <protection locked="0"/>
    </xf>
    <xf numFmtId="2" fontId="9" fillId="0" borderId="0" xfId="0" applyNumberFormat="1" applyFont="1" applyAlignment="1">
      <alignment horizontal="center"/>
    </xf>
    <xf numFmtId="14" fontId="9" fillId="0" borderId="5" xfId="0" applyNumberFormat="1" applyFont="1" applyBorder="1" applyAlignment="1">
      <alignment horizontal="right" vertical="center"/>
    </xf>
    <xf numFmtId="0" fontId="9" fillId="0" borderId="7" xfId="0" applyFont="1" applyBorder="1" applyAlignment="1">
      <alignment horizontal="left" vertical="center"/>
    </xf>
    <xf numFmtId="14" fontId="9" fillId="0" borderId="8" xfId="0" applyNumberFormat="1" applyFont="1" applyBorder="1" applyAlignment="1">
      <alignment horizontal="right" vertical="center"/>
    </xf>
    <xf numFmtId="166" fontId="9" fillId="0" borderId="23" xfId="7" applyNumberFormat="1" applyFont="1" applyFill="1" applyBorder="1" applyAlignment="1" applyProtection="1">
      <alignment horizontal="center" vertical="center"/>
    </xf>
    <xf numFmtId="0" fontId="16" fillId="0" borderId="0" xfId="0" applyFont="1" applyAlignment="1">
      <alignment horizontal="center" vertical="center" wrapText="1"/>
    </xf>
    <xf numFmtId="10" fontId="9" fillId="0" borderId="23" xfId="7" applyNumberFormat="1" applyFont="1" applyFill="1" applyBorder="1" applyAlignment="1" applyProtection="1">
      <alignment horizontal="center" vertical="center"/>
    </xf>
    <xf numFmtId="10" fontId="9" fillId="0" borderId="21" xfId="7" applyNumberFormat="1" applyFont="1" applyFill="1" applyBorder="1" applyAlignment="1" applyProtection="1">
      <alignment horizontal="center" vertical="center"/>
    </xf>
    <xf numFmtId="3" fontId="11" fillId="6" borderId="10" xfId="0" applyNumberFormat="1" applyFont="1" applyFill="1" applyBorder="1" applyAlignment="1">
      <alignment vertical="center"/>
    </xf>
    <xf numFmtId="3" fontId="11" fillId="0" borderId="13" xfId="0" applyNumberFormat="1" applyFont="1" applyBorder="1" applyAlignment="1"/>
    <xf numFmtId="10" fontId="9" fillId="0" borderId="5" xfId="0" applyNumberFormat="1" applyFont="1" applyBorder="1" applyAlignment="1">
      <alignment horizontal="right"/>
    </xf>
    <xf numFmtId="9" fontId="9" fillId="0" borderId="5" xfId="0" applyNumberFormat="1" applyFont="1" applyBorder="1" applyAlignment="1">
      <alignment horizontal="right"/>
    </xf>
    <xf numFmtId="10" fontId="11" fillId="4" borderId="19" xfId="7" applyNumberFormat="1" applyFont="1" applyFill="1" applyBorder="1" applyAlignment="1" applyProtection="1">
      <alignment horizontal="center" vertical="center"/>
      <protection locked="0"/>
    </xf>
    <xf numFmtId="0" fontId="7" fillId="0" borderId="0" xfId="0" applyFont="1" applyAlignment="1"/>
    <xf numFmtId="2" fontId="7" fillId="0" borderId="0" xfId="0" applyNumberFormat="1" applyFont="1" applyAlignment="1"/>
    <xf numFmtId="166" fontId="11" fillId="0" borderId="5" xfId="0" applyNumberFormat="1" applyFont="1" applyBorder="1" applyAlignment="1">
      <alignment horizontal="right"/>
    </xf>
    <xf numFmtId="43" fontId="10" fillId="0" borderId="0" xfId="0" applyNumberFormat="1" applyFont="1" applyAlignment="1">
      <alignment vertical="center" wrapText="1"/>
    </xf>
    <xf numFmtId="165" fontId="10" fillId="0" borderId="0" xfId="1" applyFont="1" applyBorder="1" applyAlignment="1">
      <alignment vertical="center" wrapText="1"/>
    </xf>
    <xf numFmtId="175" fontId="9" fillId="0" borderId="27" xfId="8" applyNumberFormat="1" applyFont="1" applyFill="1" applyBorder="1" applyAlignment="1" applyProtection="1">
      <alignment horizontal="center" vertical="center"/>
    </xf>
    <xf numFmtId="0" fontId="5" fillId="0" borderId="0" xfId="0" applyFont="1" applyAlignment="1">
      <alignment vertical="center" wrapText="1"/>
    </xf>
    <xf numFmtId="0" fontId="4" fillId="0" borderId="0" xfId="0" applyFont="1" applyAlignment="1">
      <alignment horizontal="center" vertical="center" wrapText="1"/>
    </xf>
    <xf numFmtId="0" fontId="14" fillId="3" borderId="0" xfId="0" applyFont="1" applyFill="1" applyAlignment="1"/>
    <xf numFmtId="0" fontId="11" fillId="0" borderId="20" xfId="4" applyFont="1" applyBorder="1" applyAlignment="1">
      <alignment horizontal="left" vertical="center"/>
    </xf>
    <xf numFmtId="14" fontId="9" fillId="0" borderId="21" xfId="4" applyNumberFormat="1" applyFont="1" applyBorder="1" applyAlignment="1">
      <alignment horizontal="center" vertical="center"/>
    </xf>
    <xf numFmtId="0" fontId="11" fillId="0" borderId="22" xfId="4" applyFont="1" applyBorder="1" applyAlignment="1">
      <alignment horizontal="left" vertical="center"/>
    </xf>
    <xf numFmtId="3" fontId="9" fillId="0" borderId="23" xfId="4" applyNumberFormat="1" applyFont="1" applyBorder="1" applyAlignment="1">
      <alignment horizontal="center" vertical="center"/>
    </xf>
    <xf numFmtId="0" fontId="11" fillId="0" borderId="24" xfId="4" applyFont="1" applyBorder="1" applyAlignment="1">
      <alignment horizontal="left" vertical="center"/>
    </xf>
    <xf numFmtId="3" fontId="9" fillId="0" borderId="25" xfId="4" applyNumberFormat="1" applyFont="1" applyBorder="1" applyAlignment="1">
      <alignment horizontal="center" vertical="center"/>
    </xf>
    <xf numFmtId="10" fontId="9" fillId="0" borderId="25" xfId="6" applyNumberFormat="1" applyFont="1" applyBorder="1" applyAlignment="1" applyProtection="1">
      <alignment horizontal="center" vertical="center"/>
    </xf>
    <xf numFmtId="9" fontId="9" fillId="0" borderId="23" xfId="6" applyFont="1" applyBorder="1" applyAlignment="1" applyProtection="1">
      <alignment horizontal="center" vertical="center"/>
    </xf>
    <xf numFmtId="0" fontId="11" fillId="4" borderId="17" xfId="4" applyFont="1" applyFill="1" applyBorder="1" applyAlignment="1">
      <alignment horizontal="left" vertical="center"/>
    </xf>
    <xf numFmtId="0" fontId="11" fillId="0" borderId="26" xfId="4" applyFont="1" applyBorder="1" applyAlignment="1">
      <alignment horizontal="left" vertical="center"/>
    </xf>
    <xf numFmtId="4" fontId="9" fillId="0" borderId="25" xfId="4" applyNumberFormat="1" applyFont="1" applyBorder="1" applyAlignment="1">
      <alignment horizontal="center" vertical="center"/>
    </xf>
    <xf numFmtId="0" fontId="11" fillId="0" borderId="26" xfId="5" applyFont="1" applyBorder="1" applyAlignment="1">
      <alignment horizontal="left" vertical="center"/>
    </xf>
    <xf numFmtId="0" fontId="14" fillId="3" borderId="0" xfId="0" quotePrefix="1" applyFont="1" applyFill="1" applyAlignment="1"/>
    <xf numFmtId="10" fontId="11" fillId="5" borderId="0" xfId="0" applyNumberFormat="1" applyFont="1" applyFill="1" applyAlignment="1">
      <alignment horizontal="right"/>
    </xf>
    <xf numFmtId="0" fontId="15" fillId="0" borderId="0" xfId="9" applyFont="1" applyAlignment="1">
      <alignment horizontal="center" vertical="center" wrapText="1"/>
    </xf>
    <xf numFmtId="14" fontId="15" fillId="0" borderId="0" xfId="9" applyNumberFormat="1" applyFont="1" applyAlignment="1">
      <alignment horizontal="center" vertical="center" wrapText="1"/>
    </xf>
    <xf numFmtId="177" fontId="15" fillId="0" borderId="0" xfId="9" applyNumberFormat="1" applyFont="1" applyAlignment="1">
      <alignment horizontal="center" vertical="center" wrapText="1"/>
    </xf>
    <xf numFmtId="3" fontId="15" fillId="0" borderId="0" xfId="9" applyNumberFormat="1" applyFont="1" applyAlignment="1">
      <alignment horizontal="center" vertical="center" wrapText="1"/>
    </xf>
    <xf numFmtId="0" fontId="4" fillId="0" borderId="0" xfId="0" applyFont="1" applyAlignment="1">
      <alignment vertical="center" wrapText="1"/>
    </xf>
    <xf numFmtId="0" fontId="15" fillId="0" borderId="0" xfId="0" applyFont="1" applyAlignment="1">
      <alignment vertical="center" wrapText="1"/>
    </xf>
    <xf numFmtId="0" fontId="9" fillId="0" borderId="1" xfId="0" applyFont="1" applyBorder="1" applyAlignment="1"/>
    <xf numFmtId="0" fontId="9" fillId="0" borderId="2" xfId="0" applyFont="1" applyBorder="1" applyAlignment="1"/>
    <xf numFmtId="10" fontId="9" fillId="0" borderId="3" xfId="0" applyNumberFormat="1" applyFont="1" applyBorder="1" applyAlignment="1"/>
    <xf numFmtId="0" fontId="9" fillId="0" borderId="4" xfId="0" applyFont="1" applyBorder="1" applyAlignment="1"/>
    <xf numFmtId="10" fontId="9" fillId="0" borderId="5" xfId="0" applyNumberFormat="1" applyFont="1" applyBorder="1" applyAlignment="1"/>
    <xf numFmtId="177" fontId="11" fillId="2" borderId="10" xfId="0" applyNumberFormat="1" applyFont="1" applyFill="1" applyBorder="1" applyAlignment="1">
      <alignment vertical="center"/>
    </xf>
    <xf numFmtId="177" fontId="11" fillId="2" borderId="11" xfId="0" applyNumberFormat="1" applyFont="1" applyFill="1" applyBorder="1" applyAlignment="1">
      <alignment vertical="center"/>
    </xf>
    <xf numFmtId="178" fontId="11" fillId="6" borderId="10" xfId="0" applyNumberFormat="1" applyFont="1" applyFill="1" applyBorder="1" applyAlignment="1">
      <alignment vertical="center"/>
    </xf>
    <xf numFmtId="178" fontId="11" fillId="2" borderId="10" xfId="0" applyNumberFormat="1" applyFont="1" applyFill="1" applyBorder="1" applyAlignment="1">
      <alignment horizontal="center" vertical="center"/>
    </xf>
    <xf numFmtId="178" fontId="11" fillId="2" borderId="11" xfId="0" applyNumberFormat="1" applyFont="1" applyFill="1" applyBorder="1" applyAlignment="1">
      <alignment horizontal="center" vertical="center"/>
    </xf>
    <xf numFmtId="178" fontId="9" fillId="0" borderId="13" xfId="0" applyNumberFormat="1" applyFont="1" applyBorder="1" applyAlignment="1"/>
    <xf numFmtId="178" fontId="9" fillId="0" borderId="14" xfId="0" applyNumberFormat="1" applyFont="1" applyBorder="1" applyAlignment="1"/>
    <xf numFmtId="0" fontId="18" fillId="0" borderId="0" xfId="0" applyFont="1" applyAlignment="1">
      <alignment horizontal="left" vertical="center" wrapText="1"/>
    </xf>
    <xf numFmtId="0" fontId="15" fillId="0" borderId="0" xfId="0" applyFont="1" applyAlignment="1">
      <alignment horizontal="center" vertical="center" wrapText="1"/>
    </xf>
    <xf numFmtId="0" fontId="17" fillId="0" borderId="17" xfId="0" applyFont="1" applyBorder="1" applyAlignment="1">
      <alignment horizontal="center"/>
    </xf>
    <xf numFmtId="0" fontId="17" fillId="0" borderId="19" xfId="0" applyFont="1" applyBorder="1" applyAlignment="1">
      <alignment horizontal="center"/>
    </xf>
    <xf numFmtId="0" fontId="16" fillId="0" borderId="0" xfId="0" applyFont="1" applyAlignment="1">
      <alignment horizontal="center" vertical="center" wrapText="1"/>
    </xf>
    <xf numFmtId="0" fontId="8" fillId="7" borderId="17"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19" xfId="0" applyFont="1" applyFill="1" applyBorder="1" applyAlignment="1">
      <alignment horizontal="center"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165" fontId="0" fillId="0" borderId="0" xfId="1" applyFont="1" applyAlignment="1"/>
    <xf numFmtId="166" fontId="11" fillId="4" borderId="19" xfId="7" applyNumberFormat="1" applyFont="1" applyFill="1" applyBorder="1" applyAlignment="1" applyProtection="1">
      <alignment horizontal="center" vertical="center" wrapText="1"/>
      <protection locked="0"/>
    </xf>
    <xf numFmtId="178" fontId="11" fillId="4" borderId="19" xfId="4" applyNumberFormat="1" applyFont="1" applyFill="1" applyBorder="1" applyAlignment="1" applyProtection="1">
      <alignment horizontal="center" vertical="center"/>
      <protection locked="0"/>
    </xf>
    <xf numFmtId="178" fontId="9" fillId="0" borderId="27" xfId="4" applyNumberFormat="1" applyFont="1" applyBorder="1" applyAlignment="1">
      <alignment horizontal="center" vertical="center"/>
    </xf>
  </cellXfs>
  <cellStyles count="10">
    <cellStyle name="Millares" xfId="1" builtinId="3"/>
    <cellStyle name="Millares 2" xfId="2" xr:uid="{9D9BECA9-33DD-4F20-8CEE-406B0A5DB615}"/>
    <cellStyle name="Moneda" xfId="3" builtinId="4"/>
    <cellStyle name="Normal" xfId="0" builtinId="0"/>
    <cellStyle name="Normal 2" xfId="9" xr:uid="{81DEB0FF-2F77-40BD-B5C8-06BCF6B7F073}"/>
    <cellStyle name="Normal 3" xfId="4" xr:uid="{AFA09EAB-D575-4412-A9D7-960189C13D67}"/>
    <cellStyle name="Normal 3 2" xfId="5" xr:uid="{28B21930-52FD-415B-A9F5-F3DD528C328F}"/>
    <cellStyle name="Porcentaje" xfId="6" builtinId="5"/>
    <cellStyle name="Porcentaje 2" xfId="7" xr:uid="{6D273CF5-75C4-4D2F-81B1-D77481041F36}"/>
    <cellStyle name="Porcentaje 2 2" xfId="8" xr:uid="{F841DD67-ECEA-473D-9431-12703BBD90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394231</xdr:colOff>
      <xdr:row>0</xdr:row>
      <xdr:rowOff>166688</xdr:rowOff>
    </xdr:from>
    <xdr:to>
      <xdr:col>13</xdr:col>
      <xdr:colOff>1308631</xdr:colOff>
      <xdr:row>5</xdr:row>
      <xdr:rowOff>45244</xdr:rowOff>
    </xdr:to>
    <xdr:pic>
      <xdr:nvPicPr>
        <xdr:cNvPr id="5" name="x_x_x_x_x_x_x_x_x_x_x_x_x_x_x_x_x_x_x_Imagen 11">
          <a:extLst>
            <a:ext uri="{FF2B5EF4-FFF2-40B4-BE49-F238E27FC236}">
              <a16:creationId xmlns:a16="http://schemas.microsoft.com/office/drawing/2014/main" id="{7F42E683-574F-4D94-9574-BE00C18E8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8887" y="166688"/>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119062</xdr:colOff>
      <xdr:row>0</xdr:row>
      <xdr:rowOff>261938</xdr:rowOff>
    </xdr:from>
    <xdr:to>
      <xdr:col>12</xdr:col>
      <xdr:colOff>1552046</xdr:colOff>
      <xdr:row>5</xdr:row>
      <xdr:rowOff>141552</xdr:rowOff>
    </xdr:to>
    <xdr:pic>
      <xdr:nvPicPr>
        <xdr:cNvPr id="6" name="x_x_x_x_Picture 1" descr="A blue and green text on a black background&#10;&#10;Description automatically generated">
          <a:extLst>
            <a:ext uri="{FF2B5EF4-FFF2-40B4-BE49-F238E27FC236}">
              <a16:creationId xmlns:a16="http://schemas.microsoft.com/office/drawing/2014/main" id="{2E6ECB12-3647-4A93-AE7F-F770C1A7C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4468" y="261938"/>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413808</xdr:colOff>
      <xdr:row>8</xdr:row>
      <xdr:rowOff>101069</xdr:rowOff>
    </xdr:from>
    <xdr:to>
      <xdr:col>11</xdr:col>
      <xdr:colOff>148482</xdr:colOff>
      <xdr:row>11</xdr:row>
      <xdr:rowOff>100541</xdr:rowOff>
    </xdr:to>
    <xdr:sp macro="" textlink="">
      <xdr:nvSpPr>
        <xdr:cNvPr id="2" name="CuadroTexto 1">
          <a:extLst>
            <a:ext uri="{FF2B5EF4-FFF2-40B4-BE49-F238E27FC236}">
              <a16:creationId xmlns:a16="http://schemas.microsoft.com/office/drawing/2014/main" id="{80596938-2F3D-117A-45F6-1E94DB4FB40B}"/>
            </a:ext>
          </a:extLst>
        </xdr:cNvPr>
        <xdr:cNvSpPr txBox="1"/>
      </xdr:nvSpPr>
      <xdr:spPr>
        <a:xfrm>
          <a:off x="6921500" y="1285344"/>
          <a:ext cx="4212451" cy="8524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5 (REAPERTURA)</a:t>
          </a:r>
        </a:p>
        <a:p>
          <a:pPr algn="ctr"/>
          <a:r>
            <a:rPr lang="es-419" b="1"/>
            <a:t>Plazo: 182 días</a:t>
          </a:r>
        </a:p>
        <a:p>
          <a:pPr algn="ctr"/>
          <a:r>
            <a:rPr lang="es-419" b="1"/>
            <a:t> Vencimiento: 15 de</a:t>
          </a:r>
          <a:r>
            <a:rPr lang="es-419" b="1" baseline="0"/>
            <a:t> agosto</a:t>
          </a:r>
          <a:r>
            <a:rPr lang="es-419" b="1"/>
            <a:t> de 2025</a:t>
          </a:r>
        </a:p>
        <a:p>
          <a:pPr algn="ctr"/>
          <a:r>
            <a:rPr lang="es-419" b="1"/>
            <a:t>Plazo Remanente: 28 días</a:t>
          </a:r>
          <a:r>
            <a:rPr lang="es-419"/>
            <a:t> </a:t>
          </a:r>
          <a:endParaRPr lang="es-419" sz="1100" b="1" i="0"/>
        </a:p>
      </xdr:txBody>
    </xdr:sp>
    <xdr:clientData/>
  </xdr:twoCellAnchor>
  <xdr:twoCellAnchor>
    <xdr:from>
      <xdr:col>9</xdr:col>
      <xdr:colOff>836084</xdr:colOff>
      <xdr:row>2</xdr:row>
      <xdr:rowOff>95250</xdr:rowOff>
    </xdr:from>
    <xdr:to>
      <xdr:col>9</xdr:col>
      <xdr:colOff>1750484</xdr:colOff>
      <xdr:row>8</xdr:row>
      <xdr:rowOff>104775</xdr:rowOff>
    </xdr:to>
    <xdr:pic>
      <xdr:nvPicPr>
        <xdr:cNvPr id="3" name="x_x_x_x_x_x_x_x_x_x_x_x_x_x_x_x_x_x_x_Imagen 11">
          <a:extLst>
            <a:ext uri="{FF2B5EF4-FFF2-40B4-BE49-F238E27FC236}">
              <a16:creationId xmlns:a16="http://schemas.microsoft.com/office/drawing/2014/main" id="{3FBB9D2E-5A8C-4A32-97C0-611BA4776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9584" y="95250"/>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582082</xdr:colOff>
      <xdr:row>3</xdr:row>
      <xdr:rowOff>148166</xdr:rowOff>
    </xdr:from>
    <xdr:to>
      <xdr:col>2</xdr:col>
      <xdr:colOff>1051982</xdr:colOff>
      <xdr:row>9</xdr:row>
      <xdr:rowOff>105832</xdr:rowOff>
    </xdr:to>
    <xdr:pic>
      <xdr:nvPicPr>
        <xdr:cNvPr id="4" name="x_x_x_x_Picture 1" descr="A blue and green text on a black background&#10;&#10;Description automatically generated">
          <a:extLst>
            <a:ext uri="{FF2B5EF4-FFF2-40B4-BE49-F238E27FC236}">
              <a16:creationId xmlns:a16="http://schemas.microsoft.com/office/drawing/2014/main" id="{7114068F-D40C-4CC9-810C-27B6760D8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4915" y="338666"/>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32809</xdr:colOff>
      <xdr:row>8</xdr:row>
      <xdr:rowOff>96308</xdr:rowOff>
    </xdr:from>
    <xdr:to>
      <xdr:col>10</xdr:col>
      <xdr:colOff>462677</xdr:colOff>
      <xdr:row>11</xdr:row>
      <xdr:rowOff>39158</xdr:rowOff>
    </xdr:to>
    <xdr:sp macro="" textlink="">
      <xdr:nvSpPr>
        <xdr:cNvPr id="3" name="CuadroTexto 2">
          <a:extLst>
            <a:ext uri="{FF2B5EF4-FFF2-40B4-BE49-F238E27FC236}">
              <a16:creationId xmlns:a16="http://schemas.microsoft.com/office/drawing/2014/main" id="{056F3F78-05BB-A5E3-E63C-5EB004B2015F}"/>
            </a:ext>
          </a:extLst>
        </xdr:cNvPr>
        <xdr:cNvSpPr txBox="1"/>
      </xdr:nvSpPr>
      <xdr:spPr>
        <a:xfrm>
          <a:off x="5736167" y="1280583"/>
          <a:ext cx="42124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12 (NUEVA)</a:t>
          </a:r>
        </a:p>
        <a:p>
          <a:pPr algn="ctr"/>
          <a:r>
            <a:rPr lang="es-419" b="1"/>
            <a:t>Plazo: 91 días</a:t>
          </a:r>
        </a:p>
        <a:p>
          <a:pPr algn="ctr"/>
          <a:r>
            <a:rPr lang="es-419" b="1"/>
            <a:t> Vencimiento: 17 de</a:t>
          </a:r>
          <a:r>
            <a:rPr lang="es-419" b="1" baseline="0"/>
            <a:t> octubre</a:t>
          </a:r>
          <a:r>
            <a:rPr lang="es-419" b="1"/>
            <a:t> de 2025</a:t>
          </a:r>
        </a:p>
      </xdr:txBody>
    </xdr:sp>
    <xdr:clientData/>
  </xdr:twoCellAnchor>
  <xdr:twoCellAnchor>
    <xdr:from>
      <xdr:col>9</xdr:col>
      <xdr:colOff>275168</xdr:colOff>
      <xdr:row>2</xdr:row>
      <xdr:rowOff>84667</xdr:rowOff>
    </xdr:from>
    <xdr:to>
      <xdr:col>9</xdr:col>
      <xdr:colOff>1189568</xdr:colOff>
      <xdr:row>8</xdr:row>
      <xdr:rowOff>94192</xdr:rowOff>
    </xdr:to>
    <xdr:pic>
      <xdr:nvPicPr>
        <xdr:cNvPr id="2" name="x_x_x_x_x_x_x_x_x_x_x_x_x_x_x_x_x_x_x_Imagen 11">
          <a:extLst>
            <a:ext uri="{FF2B5EF4-FFF2-40B4-BE49-F238E27FC236}">
              <a16:creationId xmlns:a16="http://schemas.microsoft.com/office/drawing/2014/main" id="{78E8B5F0-CF0F-4224-8EB1-4DDD2FD8D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1" y="84667"/>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317499</xdr:colOff>
      <xdr:row>2</xdr:row>
      <xdr:rowOff>105833</xdr:rowOff>
    </xdr:from>
    <xdr:to>
      <xdr:col>3</xdr:col>
      <xdr:colOff>935566</xdr:colOff>
      <xdr:row>8</xdr:row>
      <xdr:rowOff>116416</xdr:rowOff>
    </xdr:to>
    <xdr:pic>
      <xdr:nvPicPr>
        <xdr:cNvPr id="4" name="x_x_x_x_Picture 1" descr="A blue and green text on a black background&#10;&#10;Description automatically generated">
          <a:extLst>
            <a:ext uri="{FF2B5EF4-FFF2-40B4-BE49-F238E27FC236}">
              <a16:creationId xmlns:a16="http://schemas.microsoft.com/office/drawing/2014/main" id="{F4700FA6-6434-4829-8183-6FD897F518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49" y="105833"/>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170392</xdr:colOff>
      <xdr:row>9</xdr:row>
      <xdr:rowOff>170392</xdr:rowOff>
    </xdr:from>
    <xdr:to>
      <xdr:col>9</xdr:col>
      <xdr:colOff>1870260</xdr:colOff>
      <xdr:row>12</xdr:row>
      <xdr:rowOff>123826</xdr:rowOff>
    </xdr:to>
    <xdr:sp macro="" textlink="">
      <xdr:nvSpPr>
        <xdr:cNvPr id="4" name="CuadroTexto 3">
          <a:extLst>
            <a:ext uri="{FF2B5EF4-FFF2-40B4-BE49-F238E27FC236}">
              <a16:creationId xmlns:a16="http://schemas.microsoft.com/office/drawing/2014/main" id="{2A28DFFD-4BDD-257B-3EF6-09F2AC8BD985}"/>
            </a:ext>
          </a:extLst>
        </xdr:cNvPr>
        <xdr:cNvSpPr txBox="1"/>
      </xdr:nvSpPr>
      <xdr:spPr>
        <a:xfrm>
          <a:off x="5430309" y="1556809"/>
          <a:ext cx="4102284"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419" b="1"/>
            <a:t>Letras de Tesorería de la Provincia del Chaco Clase</a:t>
          </a:r>
          <a:r>
            <a:rPr lang="es-419" sz="1100" b="1">
              <a:solidFill>
                <a:schemeClr val="dk1"/>
              </a:solidFill>
              <a:effectLst/>
              <a:latin typeface="+mn-lt"/>
              <a:ea typeface="+mn-ea"/>
              <a:cs typeface="+mn-cs"/>
            </a:rPr>
            <a:t> 13 (NUEVA)</a:t>
          </a:r>
        </a:p>
        <a:p>
          <a:pPr algn="ctr"/>
          <a:r>
            <a:rPr lang="es-419" b="1"/>
            <a:t>Plazo: 182 días</a:t>
          </a:r>
        </a:p>
        <a:p>
          <a:pPr algn="ctr"/>
          <a:r>
            <a:rPr lang="es-419" b="1"/>
            <a:t> Vencimiento: 16</a:t>
          </a:r>
          <a:r>
            <a:rPr lang="es-419" b="1" baseline="0"/>
            <a:t> de enero </a:t>
          </a:r>
          <a:r>
            <a:rPr lang="es-419" b="1"/>
            <a:t>de 2026</a:t>
          </a:r>
        </a:p>
      </xdr:txBody>
    </xdr:sp>
    <xdr:clientData/>
  </xdr:twoCellAnchor>
  <xdr:twoCellAnchor>
    <xdr:from>
      <xdr:col>7</xdr:col>
      <xdr:colOff>867834</xdr:colOff>
      <xdr:row>3</xdr:row>
      <xdr:rowOff>169334</xdr:rowOff>
    </xdr:from>
    <xdr:to>
      <xdr:col>9</xdr:col>
      <xdr:colOff>364068</xdr:colOff>
      <xdr:row>9</xdr:row>
      <xdr:rowOff>125942</xdr:rowOff>
    </xdr:to>
    <xdr:pic>
      <xdr:nvPicPr>
        <xdr:cNvPr id="2" name="x_x_x_x_x_x_x_x_x_x_x_x_x_x_x_x_x_x_x_Imagen 11">
          <a:extLst>
            <a:ext uri="{FF2B5EF4-FFF2-40B4-BE49-F238E27FC236}">
              <a16:creationId xmlns:a16="http://schemas.microsoft.com/office/drawing/2014/main" id="{7233EB9E-E0B5-B00A-E1FF-EC6EA4D12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01" y="359834"/>
          <a:ext cx="9144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560916</xdr:colOff>
      <xdr:row>4</xdr:row>
      <xdr:rowOff>0</xdr:rowOff>
    </xdr:from>
    <xdr:to>
      <xdr:col>3</xdr:col>
      <xdr:colOff>110066</xdr:colOff>
      <xdr:row>9</xdr:row>
      <xdr:rowOff>148166</xdr:rowOff>
    </xdr:to>
    <xdr:pic>
      <xdr:nvPicPr>
        <xdr:cNvPr id="3" name="x_x_x_x_Picture 1" descr="A blue and green text on a black background&#10;&#10;Description automatically generated">
          <a:extLst>
            <a:ext uri="{FF2B5EF4-FFF2-40B4-BE49-F238E27FC236}">
              <a16:creationId xmlns:a16="http://schemas.microsoft.com/office/drawing/2014/main" id="{AFD60B6C-4DAB-99F7-1BF5-E8F9D19C9B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9" y="381000"/>
          <a:ext cx="1432984" cy="1153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30C0-93DF-435E-9C64-B73929AA3868}">
  <dimension ref="D1:T50"/>
  <sheetViews>
    <sheetView showGridLines="0" tabSelected="1" zoomScale="80" zoomScaleNormal="80" workbookViewId="0">
      <selection activeCell="Q18" sqref="Q18"/>
    </sheetView>
  </sheetViews>
  <sheetFormatPr baseColWidth="10" defaultRowHeight="12.75" x14ac:dyDescent="0.2"/>
  <cols>
    <col min="1" max="1" width="4.85546875" customWidth="1"/>
    <col min="2" max="3" width="4.5703125" customWidth="1"/>
    <col min="4" max="6" width="4.5703125" hidden="1" customWidth="1"/>
    <col min="7" max="7" width="7" customWidth="1"/>
    <col min="8" max="8" width="5.7109375" customWidth="1"/>
    <col min="9" max="9" width="22.5703125" customWidth="1"/>
    <col min="10" max="10" width="23.85546875" bestFit="1" customWidth="1"/>
    <col min="11" max="11" width="4.140625" customWidth="1"/>
    <col min="12" max="12" width="4.140625" hidden="1" customWidth="1"/>
    <col min="13" max="13" width="24.28515625" bestFit="1" customWidth="1"/>
    <col min="14" max="14" width="23.85546875" bestFit="1" customWidth="1"/>
    <col min="15" max="15" width="4.140625" customWidth="1"/>
    <col min="16" max="16" width="25.28515625" bestFit="1" customWidth="1"/>
    <col min="17" max="17" width="23.85546875" bestFit="1" customWidth="1"/>
    <col min="18" max="18" width="4.140625" customWidth="1"/>
  </cols>
  <sheetData>
    <row r="1" spans="8:20" ht="23.25" customHeight="1" x14ac:dyDescent="0.2"/>
    <row r="3" spans="8:20" ht="19.5" customHeight="1" x14ac:dyDescent="0.2"/>
    <row r="4" spans="8:20" ht="29.25" customHeight="1" x14ac:dyDescent="0.2"/>
    <row r="5" spans="8:20" ht="15" customHeight="1" x14ac:dyDescent="0.2">
      <c r="H5" s="92"/>
      <c r="I5" s="92"/>
      <c r="J5" s="92"/>
      <c r="K5" s="92"/>
      <c r="L5" s="92"/>
      <c r="M5" s="92"/>
      <c r="N5" s="92"/>
    </row>
    <row r="6" spans="8:20" ht="15" customHeight="1" x14ac:dyDescent="0.2">
      <c r="H6" s="92"/>
      <c r="K6" s="92"/>
      <c r="L6" s="92"/>
      <c r="M6" s="92"/>
      <c r="N6" s="92"/>
    </row>
    <row r="7" spans="8:20" ht="15" customHeight="1" x14ac:dyDescent="0.2">
      <c r="H7" s="92"/>
      <c r="I7" s="127" t="s">
        <v>49</v>
      </c>
      <c r="J7" s="127"/>
      <c r="K7" s="127"/>
      <c r="L7" s="127"/>
      <c r="M7" s="127"/>
      <c r="N7" s="127"/>
    </row>
    <row r="8" spans="8:20" ht="18.75" customHeight="1" x14ac:dyDescent="0.2">
      <c r="H8" s="92"/>
      <c r="I8" s="127" t="s">
        <v>50</v>
      </c>
      <c r="J8" s="127"/>
      <c r="K8" s="127"/>
      <c r="L8" s="127"/>
      <c r="M8" s="127"/>
      <c r="N8" s="127"/>
      <c r="O8" s="93"/>
      <c r="R8" s="93"/>
    </row>
    <row r="9" spans="8:20" ht="9.9499999999999993" customHeight="1" x14ac:dyDescent="0.2">
      <c r="H9" s="93"/>
      <c r="I9" s="93"/>
      <c r="J9" s="93"/>
      <c r="K9" s="93"/>
      <c r="L9" s="93"/>
      <c r="M9" s="93"/>
      <c r="N9" s="93"/>
      <c r="O9" s="93"/>
      <c r="R9" s="93"/>
    </row>
    <row r="10" spans="8:20" ht="16.5" customHeight="1" x14ac:dyDescent="0.2">
      <c r="H10" s="94"/>
      <c r="I10" s="94"/>
      <c r="J10" s="94"/>
      <c r="K10" s="94"/>
      <c r="L10" s="94"/>
      <c r="M10" s="94"/>
      <c r="N10" s="94"/>
      <c r="O10" s="94"/>
      <c r="P10" s="94"/>
      <c r="Q10" s="94"/>
      <c r="R10" s="94"/>
    </row>
    <row r="11" spans="8:20" ht="23.25" customHeight="1" x14ac:dyDescent="0.35">
      <c r="H11" s="94"/>
      <c r="I11" s="129" t="s">
        <v>43</v>
      </c>
      <c r="J11" s="130"/>
      <c r="K11" s="94"/>
      <c r="L11" s="94"/>
      <c r="M11" s="129" t="s">
        <v>40</v>
      </c>
      <c r="N11" s="130"/>
      <c r="O11" s="94"/>
      <c r="P11" s="129" t="s">
        <v>41</v>
      </c>
      <c r="Q11" s="130"/>
      <c r="R11" s="94"/>
    </row>
    <row r="12" spans="8:20" ht="20.100000000000001" customHeight="1" x14ac:dyDescent="0.2">
      <c r="H12" s="94"/>
      <c r="I12" s="95" t="s">
        <v>22</v>
      </c>
      <c r="J12" s="96">
        <v>45856</v>
      </c>
      <c r="K12" s="94"/>
      <c r="L12" s="94"/>
      <c r="M12" s="95" t="s">
        <v>22</v>
      </c>
      <c r="N12" s="96">
        <f>+J12</f>
        <v>45856</v>
      </c>
      <c r="O12" s="94"/>
      <c r="P12" s="95" t="s">
        <v>22</v>
      </c>
      <c r="Q12" s="96">
        <f>+N12</f>
        <v>45856</v>
      </c>
      <c r="R12" s="94"/>
    </row>
    <row r="13" spans="8:20" ht="20.100000000000001" customHeight="1" x14ac:dyDescent="0.2">
      <c r="H13" s="94"/>
      <c r="I13" s="97" t="s">
        <v>23</v>
      </c>
      <c r="J13" s="96">
        <f>+J12+J15</f>
        <v>45884</v>
      </c>
      <c r="K13" s="94"/>
      <c r="L13" s="94"/>
      <c r="M13" s="97" t="s">
        <v>23</v>
      </c>
      <c r="N13" s="96">
        <f>+N12+N14</f>
        <v>45947</v>
      </c>
      <c r="O13" s="94"/>
      <c r="P13" s="97" t="s">
        <v>23</v>
      </c>
      <c r="Q13" s="96">
        <f>+Q12+Q14</f>
        <v>46038</v>
      </c>
      <c r="R13" s="94"/>
      <c r="T13" s="137"/>
    </row>
    <row r="14" spans="8:20" ht="20.100000000000001" customHeight="1" x14ac:dyDescent="0.2">
      <c r="H14" s="94"/>
      <c r="I14" s="97" t="s">
        <v>20</v>
      </c>
      <c r="J14" s="98">
        <v>182</v>
      </c>
      <c r="K14" s="94"/>
      <c r="L14" s="94"/>
      <c r="M14" s="97" t="s">
        <v>20</v>
      </c>
      <c r="N14" s="98">
        <v>91</v>
      </c>
      <c r="O14" s="94"/>
      <c r="P14" s="97" t="s">
        <v>20</v>
      </c>
      <c r="Q14" s="98">
        <v>182</v>
      </c>
      <c r="R14" s="94"/>
    </row>
    <row r="15" spans="8:20" ht="20.100000000000001" customHeight="1" x14ac:dyDescent="0.2">
      <c r="H15" s="94"/>
      <c r="I15" s="97" t="s">
        <v>29</v>
      </c>
      <c r="J15" s="98">
        <v>28</v>
      </c>
      <c r="K15" s="94"/>
      <c r="L15" s="94"/>
      <c r="M15" s="97" t="s">
        <v>29</v>
      </c>
      <c r="N15" s="98" t="s">
        <v>36</v>
      </c>
      <c r="O15" s="94"/>
      <c r="P15" s="97" t="s">
        <v>29</v>
      </c>
      <c r="Q15" s="98" t="s">
        <v>36</v>
      </c>
      <c r="R15" s="94"/>
    </row>
    <row r="16" spans="8:20" ht="20.100000000000001" customHeight="1" x14ac:dyDescent="0.2">
      <c r="H16" s="94"/>
      <c r="I16" s="99" t="s">
        <v>24</v>
      </c>
      <c r="J16" s="100" t="s">
        <v>27</v>
      </c>
      <c r="K16" s="94"/>
      <c r="L16" s="94"/>
      <c r="M16" s="97" t="s">
        <v>24</v>
      </c>
      <c r="N16" s="100" t="s">
        <v>27</v>
      </c>
      <c r="O16" s="94"/>
      <c r="P16" s="97" t="s">
        <v>24</v>
      </c>
      <c r="Q16" s="100" t="s">
        <v>27</v>
      </c>
      <c r="R16" s="94"/>
    </row>
    <row r="17" spans="8:18" ht="20.100000000000001" customHeight="1" x14ac:dyDescent="0.2">
      <c r="H17" s="94"/>
      <c r="I17" s="97" t="s">
        <v>28</v>
      </c>
      <c r="J17" s="101">
        <v>0.31</v>
      </c>
      <c r="K17" s="94"/>
      <c r="L17" s="94"/>
      <c r="M17" s="97" t="s">
        <v>25</v>
      </c>
      <c r="N17" s="102">
        <v>1</v>
      </c>
      <c r="O17" s="94"/>
      <c r="P17" s="97" t="s">
        <v>25</v>
      </c>
      <c r="Q17" s="102">
        <v>1</v>
      </c>
      <c r="R17" s="94"/>
    </row>
    <row r="18" spans="8:18" ht="20.100000000000001" customHeight="1" x14ac:dyDescent="0.2">
      <c r="H18" s="94"/>
      <c r="I18" s="103" t="s">
        <v>25</v>
      </c>
      <c r="J18" s="139">
        <v>1.1193995367468623</v>
      </c>
      <c r="K18" s="94"/>
      <c r="L18" s="94"/>
      <c r="M18" s="103" t="s">
        <v>37</v>
      </c>
      <c r="N18" s="85">
        <v>0.38</v>
      </c>
      <c r="O18" s="94"/>
      <c r="P18" s="103" t="s">
        <v>33</v>
      </c>
      <c r="Q18" s="85">
        <v>0.05</v>
      </c>
      <c r="R18" s="94"/>
    </row>
    <row r="19" spans="8:18" ht="20.100000000000001" customHeight="1" x14ac:dyDescent="0.2">
      <c r="H19" s="94"/>
      <c r="I19" s="95" t="s">
        <v>0</v>
      </c>
      <c r="J19" s="80">
        <f>+'Clase 5 Reapertura'!H13</f>
        <v>0.43950000405311584</v>
      </c>
      <c r="K19" s="94"/>
      <c r="L19" s="94"/>
      <c r="M19" s="95" t="s">
        <v>0</v>
      </c>
      <c r="N19" s="80">
        <f>+'Clase 12'!H13</f>
        <v>0.43772392868995669</v>
      </c>
      <c r="O19" s="94"/>
      <c r="P19" s="97" t="s">
        <v>34</v>
      </c>
      <c r="Q19" s="77">
        <f>+Q18+Q24</f>
        <v>0.34187499999999998</v>
      </c>
      <c r="R19" s="94"/>
    </row>
    <row r="20" spans="8:18" ht="20.100000000000001" customHeight="1" x14ac:dyDescent="0.2">
      <c r="H20" s="94"/>
      <c r="I20" s="97" t="s">
        <v>12</v>
      </c>
      <c r="J20" s="79">
        <f>+'Clase 5 Reapertura'!H14</f>
        <v>0.3694338872305814</v>
      </c>
      <c r="K20" s="94"/>
      <c r="L20" s="94"/>
      <c r="M20" s="97" t="s">
        <v>12</v>
      </c>
      <c r="N20" s="79">
        <f>+'Clase 12'!H14</f>
        <v>0.38000000230747832</v>
      </c>
      <c r="O20" s="94"/>
      <c r="P20" s="99" t="s">
        <v>0</v>
      </c>
      <c r="Q20" s="80">
        <f>+'Clase 13'!H15</f>
        <v>0.37118347287178033</v>
      </c>
      <c r="R20" s="94"/>
    </row>
    <row r="21" spans="8:18" ht="20.100000000000001" customHeight="1" x14ac:dyDescent="0.2">
      <c r="H21" s="94"/>
      <c r="I21" s="97" t="s">
        <v>3</v>
      </c>
      <c r="J21" s="100">
        <f>+'Clase 5 Reapertura'!H16</f>
        <v>1.0191780821917809</v>
      </c>
      <c r="K21" s="94"/>
      <c r="L21" s="94"/>
      <c r="M21" s="97" t="s">
        <v>3</v>
      </c>
      <c r="N21" s="100">
        <f>+'Clase 12'!H16</f>
        <v>2.9917808219178084</v>
      </c>
      <c r="O21" s="94"/>
      <c r="P21" s="97" t="s">
        <v>12</v>
      </c>
      <c r="Q21" s="79">
        <f>+'Clase 13'!H16</f>
        <v>0.34187500494398537</v>
      </c>
      <c r="R21" s="94"/>
    </row>
    <row r="22" spans="8:18" ht="20.100000000000001" customHeight="1" x14ac:dyDescent="0.2">
      <c r="H22" s="94"/>
      <c r="I22" s="97" t="s">
        <v>45</v>
      </c>
      <c r="J22" s="100" t="s">
        <v>44</v>
      </c>
      <c r="K22" s="94"/>
      <c r="L22" s="94"/>
      <c r="M22" s="97" t="s">
        <v>45</v>
      </c>
      <c r="N22" s="100" t="s">
        <v>44</v>
      </c>
      <c r="O22" s="94"/>
      <c r="P22" s="99" t="s">
        <v>3</v>
      </c>
      <c r="Q22" s="105">
        <f>+'Clase 13'!H18</f>
        <v>5.9835616438356167</v>
      </c>
      <c r="R22" s="94"/>
    </row>
    <row r="23" spans="8:18" ht="20.100000000000001" customHeight="1" x14ac:dyDescent="0.2">
      <c r="H23" s="94"/>
      <c r="I23" s="94"/>
      <c r="J23" s="94"/>
      <c r="K23" s="94"/>
      <c r="L23" s="94"/>
      <c r="M23" s="94"/>
      <c r="N23" s="94"/>
      <c r="O23" s="94"/>
      <c r="P23" s="97" t="s">
        <v>45</v>
      </c>
      <c r="Q23" s="100" t="s">
        <v>44</v>
      </c>
      <c r="R23" s="94"/>
    </row>
    <row r="24" spans="8:18" ht="20.100000000000001" customHeight="1" x14ac:dyDescent="0.2">
      <c r="H24" s="94"/>
      <c r="I24" s="94"/>
      <c r="J24" s="94"/>
      <c r="K24" s="94"/>
      <c r="L24" s="94"/>
      <c r="M24" s="94"/>
      <c r="N24" s="94"/>
      <c r="O24" s="94"/>
      <c r="P24" s="103" t="s">
        <v>42</v>
      </c>
      <c r="Q24" s="138">
        <v>0.291875</v>
      </c>
      <c r="R24" s="94"/>
    </row>
    <row r="25" spans="8:18" ht="20.100000000000001" customHeight="1" x14ac:dyDescent="0.2">
      <c r="H25" s="94"/>
      <c r="I25" s="94"/>
      <c r="J25" s="94"/>
      <c r="K25" s="94"/>
      <c r="L25" s="94"/>
      <c r="M25" s="94"/>
      <c r="N25" s="107"/>
      <c r="O25" s="94"/>
      <c r="P25" s="104" t="s">
        <v>38</v>
      </c>
      <c r="Q25" s="91">
        <f>+Q21-Q24</f>
        <v>5.0000004943985377E-2</v>
      </c>
      <c r="R25" s="94"/>
    </row>
    <row r="26" spans="8:18" ht="20.100000000000001" customHeight="1" x14ac:dyDescent="0.2">
      <c r="H26" s="94"/>
      <c r="I26" s="103" t="s">
        <v>30</v>
      </c>
      <c r="J26" s="85">
        <v>0.4395</v>
      </c>
      <c r="K26" s="94"/>
      <c r="L26" s="94"/>
      <c r="M26" s="94"/>
      <c r="N26" s="107"/>
      <c r="O26" s="94"/>
      <c r="P26" s="94"/>
      <c r="Q26" s="94"/>
      <c r="R26" s="94"/>
    </row>
    <row r="27" spans="8:18" ht="20.100000000000001" customHeight="1" x14ac:dyDescent="0.2">
      <c r="H27" s="94"/>
      <c r="I27" s="106" t="s">
        <v>25</v>
      </c>
      <c r="J27" s="140">
        <f>+XNPV(J26,J35:J36,I35:I36)/'Clase 5 Reapertura'!D12</f>
        <v>1.1193995367468623</v>
      </c>
      <c r="K27" s="94"/>
      <c r="L27" s="94"/>
      <c r="M27" s="94"/>
      <c r="N27" s="94"/>
      <c r="O27" s="94"/>
      <c r="P27" s="94"/>
      <c r="Q27" s="94"/>
      <c r="R27" s="94"/>
    </row>
    <row r="28" spans="8:18" ht="20.100000000000001" customHeight="1" x14ac:dyDescent="0.2">
      <c r="H28" s="94"/>
      <c r="I28" s="94"/>
      <c r="J28" s="94"/>
      <c r="K28" s="94"/>
      <c r="L28" s="94"/>
      <c r="M28" s="94"/>
      <c r="N28" s="107"/>
      <c r="O28" s="94"/>
      <c r="P28" s="94"/>
      <c r="Q28" s="94"/>
      <c r="R28" s="94"/>
    </row>
    <row r="29" spans="8:18" ht="20.100000000000001" hidden="1" customHeight="1" x14ac:dyDescent="0.2">
      <c r="H29" s="94"/>
      <c r="I29" s="94"/>
      <c r="J29" s="94"/>
      <c r="K29" s="94"/>
      <c r="L29" s="94"/>
      <c r="M29" s="94"/>
      <c r="N29" s="107"/>
      <c r="O29" s="94"/>
      <c r="P29" s="94"/>
      <c r="Q29" s="94"/>
      <c r="R29" s="94"/>
    </row>
    <row r="30" spans="8:18" ht="20.100000000000001" hidden="1" customHeight="1" x14ac:dyDescent="0.2">
      <c r="H30" s="94"/>
      <c r="I30" s="94"/>
      <c r="J30" s="94"/>
      <c r="K30" s="94"/>
      <c r="L30" s="94"/>
      <c r="M30" s="94"/>
      <c r="N30" s="107"/>
      <c r="O30" s="94"/>
      <c r="P30" s="94"/>
      <c r="Q30" s="94"/>
      <c r="R30" s="94"/>
    </row>
    <row r="31" spans="8:18" ht="20.100000000000001" hidden="1" customHeight="1" x14ac:dyDescent="0.2">
      <c r="H31" s="94"/>
      <c r="I31" s="94"/>
      <c r="J31" s="94"/>
      <c r="K31" s="94"/>
      <c r="L31" s="94"/>
      <c r="M31" s="94"/>
      <c r="N31" s="107"/>
      <c r="O31" s="94"/>
      <c r="P31" s="94"/>
      <c r="Q31" s="94"/>
      <c r="R31" s="94"/>
    </row>
    <row r="32" spans="8:18" ht="9" customHeight="1" x14ac:dyDescent="0.2"/>
    <row r="33" spans="8:18" ht="12.75" customHeight="1" x14ac:dyDescent="0.25">
      <c r="H33" s="108"/>
      <c r="I33" s="71" t="s">
        <v>26</v>
      </c>
    </row>
    <row r="34" spans="8:18" ht="12.75" hidden="1" customHeight="1" x14ac:dyDescent="0.2">
      <c r="I34" s="109" t="s">
        <v>39</v>
      </c>
      <c r="M34" s="109"/>
    </row>
    <row r="35" spans="8:18" ht="12.75" hidden="1" customHeight="1" x14ac:dyDescent="0.2">
      <c r="I35" s="110">
        <f>+J12</f>
        <v>45856</v>
      </c>
      <c r="J35" s="109">
        <v>0</v>
      </c>
      <c r="M35" s="110"/>
      <c r="N35" s="109"/>
    </row>
    <row r="36" spans="8:18" ht="12.75" hidden="1" customHeight="1" x14ac:dyDescent="0.2">
      <c r="I36" s="110">
        <f>+'Clase 5 Reapertura'!J22</f>
        <v>45887</v>
      </c>
      <c r="J36" s="111">
        <f>+'Clase 5 Reapertura'!P22</f>
        <v>11545.753424657534</v>
      </c>
      <c r="M36" s="110"/>
      <c r="N36" s="111"/>
    </row>
    <row r="37" spans="8:18" ht="12.75" hidden="1" customHeight="1" x14ac:dyDescent="0.25">
      <c r="I37" s="71"/>
      <c r="M37" s="110"/>
      <c r="N37" s="112"/>
    </row>
    <row r="39" spans="8:18" ht="12.75" customHeight="1" x14ac:dyDescent="0.2">
      <c r="H39" s="128" t="s">
        <v>17</v>
      </c>
      <c r="I39" s="128"/>
      <c r="J39" s="128"/>
      <c r="K39" s="128"/>
      <c r="L39" s="128"/>
      <c r="M39" s="128"/>
      <c r="N39" s="128"/>
      <c r="O39" s="128"/>
      <c r="P39" s="128"/>
      <c r="Q39" s="128"/>
    </row>
    <row r="40" spans="8:18" ht="12.75" customHeight="1" x14ac:dyDescent="0.2">
      <c r="H40" s="128"/>
      <c r="I40" s="128"/>
      <c r="J40" s="128"/>
      <c r="K40" s="128"/>
      <c r="L40" s="128"/>
      <c r="M40" s="128"/>
      <c r="N40" s="128"/>
      <c r="O40" s="128"/>
      <c r="P40" s="128"/>
      <c r="Q40" s="128"/>
    </row>
    <row r="41" spans="8:18" ht="15" customHeight="1" x14ac:dyDescent="0.2">
      <c r="H41" s="128"/>
      <c r="I41" s="128"/>
      <c r="J41" s="128"/>
      <c r="K41" s="128"/>
      <c r="L41" s="128"/>
      <c r="M41" s="128"/>
      <c r="N41" s="128"/>
      <c r="O41" s="128"/>
      <c r="P41" s="128"/>
      <c r="Q41" s="128"/>
    </row>
    <row r="42" spans="8:18" ht="12.75" customHeight="1" x14ac:dyDescent="0.2">
      <c r="H42" s="128"/>
      <c r="I42" s="128"/>
      <c r="J42" s="128"/>
      <c r="K42" s="128"/>
      <c r="L42" s="128"/>
      <c r="M42" s="128"/>
      <c r="N42" s="128"/>
      <c r="O42" s="128"/>
      <c r="P42" s="128"/>
      <c r="Q42" s="128"/>
    </row>
    <row r="43" spans="8:18" ht="15" customHeight="1" x14ac:dyDescent="0.2">
      <c r="H43" s="128"/>
      <c r="I43" s="128"/>
      <c r="J43" s="128"/>
      <c r="K43" s="128"/>
      <c r="L43" s="128"/>
      <c r="M43" s="128"/>
      <c r="N43" s="128"/>
      <c r="O43" s="128"/>
      <c r="P43" s="128"/>
      <c r="Q43" s="128"/>
    </row>
    <row r="44" spans="8:18" ht="13.5" customHeight="1" x14ac:dyDescent="0.2">
      <c r="I44" s="113"/>
      <c r="J44" s="113"/>
      <c r="K44" s="113"/>
      <c r="L44" s="113"/>
      <c r="M44" s="113"/>
      <c r="N44" s="113"/>
      <c r="O44" s="113"/>
      <c r="R44" s="113"/>
    </row>
    <row r="45" spans="8:18" ht="20.25" customHeight="1" x14ac:dyDescent="0.2">
      <c r="H45" s="128" t="s">
        <v>18</v>
      </c>
      <c r="I45" s="128"/>
      <c r="J45" s="128"/>
      <c r="K45" s="128"/>
      <c r="L45" s="128"/>
      <c r="M45" s="128"/>
      <c r="N45" s="128"/>
      <c r="O45" s="128"/>
      <c r="P45" s="128"/>
      <c r="Q45" s="128"/>
      <c r="R45" s="114"/>
    </row>
    <row r="46" spans="8:18" ht="18" customHeight="1" x14ac:dyDescent="0.2">
      <c r="H46" s="128"/>
      <c r="I46" s="128"/>
      <c r="J46" s="128"/>
      <c r="K46" s="128"/>
      <c r="L46" s="128"/>
      <c r="M46" s="128"/>
      <c r="N46" s="128"/>
      <c r="O46" s="128"/>
      <c r="P46" s="128"/>
      <c r="Q46" s="128"/>
      <c r="R46" s="114"/>
    </row>
    <row r="47" spans="8:18" ht="37.5" customHeight="1" x14ac:dyDescent="0.2">
      <c r="H47" s="128"/>
      <c r="I47" s="128"/>
      <c r="J47" s="128"/>
      <c r="K47" s="128"/>
      <c r="L47" s="128"/>
      <c r="M47" s="128"/>
      <c r="N47" s="128"/>
      <c r="O47" s="128"/>
      <c r="P47" s="128"/>
      <c r="Q47" s="128"/>
      <c r="R47" s="114"/>
    </row>
    <row r="48" spans="8:18" ht="12.75" customHeight="1" x14ac:dyDescent="0.2">
      <c r="H48" s="114"/>
      <c r="I48" s="114"/>
      <c r="J48" s="114"/>
      <c r="K48" s="114"/>
      <c r="L48" s="114"/>
      <c r="M48" s="114"/>
      <c r="N48" s="114"/>
      <c r="O48" s="114"/>
      <c r="P48" s="114"/>
      <c r="Q48" s="114"/>
      <c r="R48" s="114"/>
    </row>
    <row r="49" spans="8:18" ht="12.75" customHeight="1" x14ac:dyDescent="0.2">
      <c r="H49" s="114"/>
      <c r="I49" s="114"/>
      <c r="J49" s="114"/>
      <c r="K49" s="114"/>
      <c r="L49" s="114"/>
      <c r="M49" s="114"/>
      <c r="N49" s="114"/>
      <c r="O49" s="114"/>
      <c r="P49" s="114"/>
      <c r="Q49" s="114"/>
      <c r="R49" s="114"/>
    </row>
    <row r="50" spans="8:18" ht="12.75" customHeight="1" x14ac:dyDescent="0.2">
      <c r="H50" s="114"/>
      <c r="I50" s="114"/>
      <c r="J50" s="114"/>
      <c r="K50" s="114"/>
      <c r="L50" s="114"/>
      <c r="M50" s="114"/>
      <c r="N50" s="114"/>
      <c r="O50" s="114"/>
      <c r="P50" s="114"/>
      <c r="Q50" s="114"/>
      <c r="R50" s="114"/>
    </row>
  </sheetData>
  <sheetProtection sheet="1" selectLockedCells="1"/>
  <mergeCells count="7">
    <mergeCell ref="I8:N8"/>
    <mergeCell ref="I7:N7"/>
    <mergeCell ref="H45:Q47"/>
    <mergeCell ref="I11:J11"/>
    <mergeCell ref="M11:N11"/>
    <mergeCell ref="P11:Q11"/>
    <mergeCell ref="H39:Q43"/>
  </mergeCells>
  <pageMargins left="0.7" right="0.7" top="0.75" bottom="0.75" header="0.3" footer="0.3"/>
  <ignoredErrors>
    <ignoredError sqref="J19:J21 N12"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BF54B-2AC9-4F93-A202-0D3DE05F7ED8}">
  <dimension ref="B1:S249"/>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4.42578125" style="1" customWidth="1"/>
    <col min="3" max="3" width="19.28515625" style="1" customWidth="1"/>
    <col min="4" max="4" width="16.5703125" style="1" customWidth="1"/>
    <col min="5" max="5" width="14.42578125" style="1" customWidth="1"/>
    <col min="6" max="6" width="13.7109375" style="1" customWidth="1"/>
    <col min="7" max="7" width="13.140625" style="1" customWidth="1"/>
    <col min="8" max="8" width="12.85546875"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11.42578125" style="1" customWidth="1"/>
    <col min="16" max="16" width="15.28515625" style="1" hidden="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1"/>
      <c r="P7" s="131"/>
      <c r="Q7" s="131"/>
      <c r="R7" s="131"/>
      <c r="S7" s="131"/>
    </row>
    <row r="8" spans="2:19" ht="15" customHeight="1" x14ac:dyDescent="0.25">
      <c r="E8" s="65"/>
      <c r="F8" s="65"/>
      <c r="G8" s="65"/>
      <c r="H8" s="65"/>
      <c r="I8" s="65"/>
      <c r="J8" s="65"/>
      <c r="K8" s="65"/>
      <c r="L8" s="65"/>
      <c r="M8" s="65"/>
      <c r="O8" s="131"/>
      <c r="P8" s="131"/>
      <c r="Q8" s="131"/>
      <c r="R8" s="131"/>
      <c r="S8" s="131"/>
    </row>
    <row r="9" spans="2:19" ht="18.75" customHeight="1" x14ac:dyDescent="0.35">
      <c r="E9" s="65"/>
      <c r="F9" s="65"/>
      <c r="G9" s="66"/>
      <c r="I9" s="65"/>
      <c r="J9" s="65"/>
      <c r="K9" s="65"/>
      <c r="L9" s="65"/>
      <c r="M9" s="65"/>
      <c r="O9" s="131"/>
      <c r="P9" s="131"/>
      <c r="Q9" s="131"/>
      <c r="R9" s="131"/>
      <c r="S9" s="131"/>
    </row>
    <row r="10" spans="2:19" ht="26.25" customHeight="1" x14ac:dyDescent="0.35">
      <c r="E10" s="65"/>
      <c r="G10" s="66"/>
      <c r="H10" s="66"/>
      <c r="I10" s="66"/>
      <c r="J10" s="66"/>
      <c r="L10" s="65"/>
      <c r="M10" s="65"/>
      <c r="O10" s="131"/>
      <c r="P10" s="131"/>
      <c r="Q10" s="131"/>
      <c r="R10" s="131"/>
      <c r="S10" s="131"/>
    </row>
    <row r="11" spans="2:19" ht="21" customHeight="1" x14ac:dyDescent="0.35">
      <c r="E11" s="65"/>
      <c r="F11" s="65"/>
      <c r="G11" s="69"/>
      <c r="H11" s="69"/>
      <c r="I11" s="69"/>
      <c r="J11" s="69"/>
      <c r="L11" s="65"/>
      <c r="M11" s="65"/>
      <c r="O11" s="131"/>
      <c r="P11" s="131"/>
      <c r="Q11" s="131"/>
      <c r="R11" s="131"/>
      <c r="S11" s="131"/>
    </row>
    <row r="12" spans="2:19" ht="18" customHeight="1" x14ac:dyDescent="0.25">
      <c r="B12" s="135" t="str">
        <f>+B20</f>
        <v>Letras del Tesoro Clase 5 Adicionales</v>
      </c>
      <c r="C12" s="136"/>
      <c r="D12" s="72">
        <v>10000</v>
      </c>
      <c r="E12" s="6"/>
      <c r="I12" s="58"/>
      <c r="J12" s="58"/>
      <c r="K12" s="58"/>
      <c r="L12" s="58"/>
      <c r="M12" s="58"/>
      <c r="O12" s="131"/>
      <c r="P12" s="131"/>
      <c r="Q12" s="131"/>
      <c r="R12" s="131"/>
      <c r="S12" s="131"/>
    </row>
    <row r="13" spans="2:19" ht="15" customHeight="1" x14ac:dyDescent="0.25">
      <c r="B13" s="15" t="s">
        <v>15</v>
      </c>
      <c r="C13" s="16"/>
      <c r="D13" s="83">
        <f>+Resumen!J17</f>
        <v>0.31</v>
      </c>
      <c r="E13" s="6"/>
      <c r="F13" s="10" t="s">
        <v>0</v>
      </c>
      <c r="G13" s="11"/>
      <c r="H13" s="12">
        <f>M25</f>
        <v>0.43950000405311584</v>
      </c>
      <c r="J13" s="62"/>
      <c r="K13" s="58"/>
      <c r="L13" s="8"/>
    </row>
    <row r="14" spans="2:19" ht="15" customHeight="1" x14ac:dyDescent="0.25">
      <c r="B14" s="70" t="s">
        <v>25</v>
      </c>
      <c r="C14" s="16"/>
      <c r="D14" s="88">
        <f>+Resumen!J18</f>
        <v>1.1193995367468623</v>
      </c>
      <c r="E14" s="6"/>
      <c r="F14" s="18" t="s">
        <v>12</v>
      </c>
      <c r="G14" s="19"/>
      <c r="H14" s="20">
        <f>+((1+H13)^(D15/365)-1)/D15*365</f>
        <v>0.3694338872305814</v>
      </c>
      <c r="J14" s="62"/>
      <c r="K14" s="58"/>
      <c r="L14" s="8"/>
    </row>
    <row r="15" spans="2:19" ht="15" customHeight="1" x14ac:dyDescent="0.25">
      <c r="B15" s="15" t="s">
        <v>29</v>
      </c>
      <c r="C15" s="16"/>
      <c r="D15" s="63">
        <f>+Resumen!J15</f>
        <v>28</v>
      </c>
      <c r="E15" s="6"/>
      <c r="F15" s="21" t="s">
        <v>2</v>
      </c>
      <c r="G15" s="6"/>
      <c r="H15" s="22">
        <f>+M24</f>
        <v>8.4931506849315067E-2</v>
      </c>
      <c r="J15" s="89"/>
      <c r="K15" s="58"/>
      <c r="L15" s="8"/>
    </row>
    <row r="16" spans="2:19" ht="15" customHeight="1" x14ac:dyDescent="0.25">
      <c r="B16" s="15" t="s">
        <v>1</v>
      </c>
      <c r="C16" s="16"/>
      <c r="D16" s="17">
        <v>365</v>
      </c>
      <c r="E16" s="9"/>
      <c r="F16" s="21" t="s">
        <v>3</v>
      </c>
      <c r="G16" s="6"/>
      <c r="H16" s="22">
        <f>+H15*12</f>
        <v>1.0191780821917809</v>
      </c>
      <c r="I16" s="7"/>
      <c r="J16" s="90"/>
      <c r="K16" s="58"/>
      <c r="L16" s="13"/>
      <c r="M16" s="14"/>
    </row>
    <row r="17" spans="2:18" ht="15" customHeight="1" x14ac:dyDescent="0.25">
      <c r="B17" s="15" t="s">
        <v>32</v>
      </c>
      <c r="C17" s="16"/>
      <c r="D17" s="74">
        <v>45702</v>
      </c>
      <c r="E17" s="9"/>
      <c r="F17" s="25" t="s">
        <v>11</v>
      </c>
      <c r="G17" s="26"/>
      <c r="H17" s="27">
        <f>H16/(1+H13)</f>
        <v>0.70800839133181026</v>
      </c>
      <c r="I17" s="7"/>
      <c r="J17" s="62"/>
      <c r="K17" s="58"/>
      <c r="L17" s="13"/>
      <c r="M17" s="14"/>
    </row>
    <row r="18" spans="2:18" ht="15" customHeight="1" x14ac:dyDescent="0.25">
      <c r="B18" s="75" t="s">
        <v>31</v>
      </c>
      <c r="C18" s="24"/>
      <c r="D18" s="76">
        <f>+Resumen!J12</f>
        <v>45856</v>
      </c>
      <c r="E18" s="9"/>
      <c r="F18" s="6"/>
      <c r="G18" s="6"/>
      <c r="H18" s="73"/>
      <c r="I18" s="7"/>
      <c r="J18" s="62"/>
      <c r="K18" s="58"/>
      <c r="L18" s="13"/>
      <c r="M18" s="14"/>
    </row>
    <row r="19" spans="2:18" ht="15" customHeight="1" x14ac:dyDescent="0.25">
      <c r="E19" s="9"/>
      <c r="I19" s="7"/>
      <c r="J19" s="64"/>
      <c r="K19" s="58"/>
      <c r="L19" s="13"/>
      <c r="M19" s="14"/>
    </row>
    <row r="20" spans="2:18" ht="18" customHeight="1" x14ac:dyDescent="0.25">
      <c r="B20" s="132" t="s">
        <v>46</v>
      </c>
      <c r="C20" s="133"/>
      <c r="D20" s="133"/>
      <c r="E20" s="133"/>
      <c r="F20" s="133"/>
      <c r="G20" s="133"/>
      <c r="H20" s="134"/>
      <c r="J20" s="132" t="s">
        <v>13</v>
      </c>
      <c r="K20" s="133"/>
      <c r="L20" s="133"/>
      <c r="M20" s="133"/>
    </row>
    <row r="21" spans="2:18" ht="30.75" customHeight="1" x14ac:dyDescent="0.25">
      <c r="B21" s="28" t="s">
        <v>4</v>
      </c>
      <c r="C21" s="29" t="s">
        <v>16</v>
      </c>
      <c r="D21" s="30" t="s">
        <v>5</v>
      </c>
      <c r="E21" s="30" t="s">
        <v>6</v>
      </c>
      <c r="F21" s="29" t="s">
        <v>7</v>
      </c>
      <c r="G21" s="30" t="s">
        <v>8</v>
      </c>
      <c r="H21" s="31" t="s">
        <v>9</v>
      </c>
      <c r="I21" s="32"/>
      <c r="J21" s="68">
        <f>+D18</f>
        <v>45856</v>
      </c>
      <c r="K21" s="122">
        <f>-D12*D14</f>
        <v>-11193.995367468624</v>
      </c>
      <c r="L21" s="123" t="s">
        <v>10</v>
      </c>
      <c r="M21" s="124" t="s">
        <v>19</v>
      </c>
      <c r="O21" s="86">
        <v>0</v>
      </c>
      <c r="P21" s="1">
        <v>0</v>
      </c>
    </row>
    <row r="22" spans="2:18" ht="18" customHeight="1" x14ac:dyDescent="0.25">
      <c r="B22" s="60">
        <v>1</v>
      </c>
      <c r="C22" s="61">
        <f>+D18+D15</f>
        <v>45884</v>
      </c>
      <c r="D22" s="40">
        <f>+H22*$D$12</f>
        <v>10000</v>
      </c>
      <c r="E22" s="40">
        <f>D12*$D$13/$D$16*(C22-D17)</f>
        <v>1545.7534246575342</v>
      </c>
      <c r="F22" s="40">
        <f>+E22+D22</f>
        <v>11545.753424657534</v>
      </c>
      <c r="G22" s="40">
        <f>+D12-D22</f>
        <v>0</v>
      </c>
      <c r="H22" s="41">
        <v>1</v>
      </c>
      <c r="I22" s="35"/>
      <c r="J22" s="36">
        <f>+WORKDAY(C22-1,1,Feriados!$A$2:$A$163)</f>
        <v>45887</v>
      </c>
      <c r="K22" s="125">
        <f>+F22</f>
        <v>11545.753424657534</v>
      </c>
      <c r="L22" s="125">
        <f>+K22/((1+$H$13)^((J22-$J$21)/$D$16))</f>
        <v>11193.995364791728</v>
      </c>
      <c r="M22" s="126">
        <f>+L22*((J22-$J$21)/D$16)</f>
        <v>950.72289399600982</v>
      </c>
      <c r="O22" s="87">
        <f>+K22</f>
        <v>11545.753424657534</v>
      </c>
      <c r="P22" s="39">
        <f>+K22</f>
        <v>11545.753424657534</v>
      </c>
      <c r="Q22" s="39"/>
      <c r="R22" s="59"/>
    </row>
    <row r="23" spans="2:18" ht="18" customHeight="1" x14ac:dyDescent="0.25">
      <c r="B23" s="42"/>
      <c r="C23" s="42"/>
      <c r="D23" s="43">
        <f>SUM(D22:D22)</f>
        <v>10000</v>
      </c>
      <c r="E23" s="43">
        <f>SUM(E22:E22)</f>
        <v>1545.7534246575342</v>
      </c>
      <c r="F23" s="43">
        <f>SUM(F22:F22)</f>
        <v>11545.753424657534</v>
      </c>
      <c r="G23" s="44"/>
      <c r="H23" s="45">
        <f>SUM(H22:H22)</f>
        <v>1</v>
      </c>
      <c r="I23" s="46"/>
      <c r="J23" s="47"/>
      <c r="K23" s="120"/>
      <c r="L23" s="120">
        <f>SUM(L22:L22)</f>
        <v>11193.995364791728</v>
      </c>
      <c r="M23" s="121">
        <f>SUM(M22:M22)</f>
        <v>950.72289399600982</v>
      </c>
      <c r="Q23" s="39"/>
    </row>
    <row r="24" spans="2:18" ht="18" customHeight="1" x14ac:dyDescent="0.25">
      <c r="C24" s="51"/>
      <c r="D24" s="5"/>
      <c r="K24" s="52" t="s">
        <v>2</v>
      </c>
      <c r="L24" s="53"/>
      <c r="M24" s="54">
        <f>+M23/L23</f>
        <v>8.4931506849315067E-2</v>
      </c>
      <c r="Q24" s="55"/>
    </row>
    <row r="25" spans="2:18" ht="18" customHeight="1" x14ac:dyDescent="0.25">
      <c r="C25" s="51"/>
      <c r="D25" s="5"/>
      <c r="K25" s="52" t="s">
        <v>0</v>
      </c>
      <c r="L25" s="53"/>
      <c r="M25" s="57">
        <f>XIRR(K21:K22,J21:J22)</f>
        <v>0.43950000405311584</v>
      </c>
    </row>
    <row r="26" spans="2:18" ht="15" customHeight="1" x14ac:dyDescent="0.25">
      <c r="C26" s="56"/>
      <c r="D26" s="5"/>
      <c r="E26" s="23"/>
    </row>
    <row r="27" spans="2:18" ht="15" customHeight="1" x14ac:dyDescent="0.25">
      <c r="B27" s="128" t="s">
        <v>17</v>
      </c>
      <c r="C27" s="128"/>
      <c r="D27" s="128"/>
      <c r="E27" s="128"/>
      <c r="F27" s="128"/>
      <c r="G27" s="128"/>
      <c r="H27" s="128"/>
      <c r="I27" s="128"/>
      <c r="J27" s="128"/>
      <c r="K27" s="128"/>
      <c r="L27" s="128"/>
      <c r="M27" s="128"/>
    </row>
    <row r="28" spans="2:18" x14ac:dyDescent="0.25">
      <c r="B28" s="128"/>
      <c r="C28" s="128"/>
      <c r="D28" s="128"/>
      <c r="E28" s="128"/>
      <c r="F28" s="128"/>
      <c r="G28" s="128"/>
      <c r="H28" s="128"/>
      <c r="I28" s="128"/>
      <c r="J28" s="128"/>
      <c r="K28" s="128"/>
      <c r="L28" s="128"/>
      <c r="M28" s="128"/>
    </row>
    <row r="29" spans="2:18" x14ac:dyDescent="0.25">
      <c r="B29" s="128"/>
      <c r="C29" s="128"/>
      <c r="D29" s="128"/>
      <c r="E29" s="128"/>
      <c r="F29" s="128"/>
      <c r="G29" s="128"/>
      <c r="H29" s="128"/>
      <c r="I29" s="128"/>
      <c r="J29" s="128"/>
      <c r="K29" s="128"/>
      <c r="L29" s="128"/>
      <c r="M29" s="128"/>
    </row>
    <row r="30" spans="2:18" x14ac:dyDescent="0.25">
      <c r="B30" s="128"/>
      <c r="C30" s="128"/>
      <c r="D30" s="128"/>
      <c r="E30" s="128"/>
      <c r="F30" s="128"/>
      <c r="G30" s="128"/>
      <c r="H30" s="128"/>
      <c r="I30" s="128"/>
      <c r="J30" s="128"/>
      <c r="K30" s="128"/>
      <c r="L30" s="128"/>
      <c r="M30" s="128"/>
    </row>
    <row r="31" spans="2:18" ht="15" customHeight="1" x14ac:dyDescent="0.25">
      <c r="B31" s="128" t="s">
        <v>18</v>
      </c>
      <c r="C31" s="128"/>
      <c r="D31" s="128"/>
      <c r="E31" s="128"/>
      <c r="F31" s="128"/>
      <c r="G31" s="128"/>
      <c r="H31" s="128"/>
      <c r="I31" s="128"/>
      <c r="J31" s="128"/>
      <c r="K31" s="128"/>
      <c r="L31" s="128"/>
      <c r="M31" s="128"/>
    </row>
    <row r="32" spans="2:18" x14ac:dyDescent="0.25">
      <c r="B32" s="128"/>
      <c r="C32" s="128"/>
      <c r="D32" s="128"/>
      <c r="E32" s="128"/>
      <c r="F32" s="128"/>
      <c r="G32" s="128"/>
      <c r="H32" s="128"/>
      <c r="I32" s="128"/>
      <c r="J32" s="128"/>
      <c r="K32" s="128"/>
      <c r="L32" s="128"/>
      <c r="M32" s="128"/>
    </row>
    <row r="33" spans="2:13" x14ac:dyDescent="0.25">
      <c r="B33" s="128"/>
      <c r="C33" s="128"/>
      <c r="D33" s="128"/>
      <c r="E33" s="128"/>
      <c r="F33" s="128"/>
      <c r="G33" s="128"/>
      <c r="H33" s="128"/>
      <c r="I33" s="128"/>
      <c r="J33" s="128"/>
      <c r="K33" s="128"/>
      <c r="L33" s="128"/>
      <c r="M33" s="128"/>
    </row>
    <row r="34" spans="2:13" x14ac:dyDescent="0.25">
      <c r="B34" s="128"/>
      <c r="C34" s="128"/>
      <c r="D34" s="128"/>
      <c r="E34" s="128"/>
      <c r="F34" s="128"/>
      <c r="G34" s="128"/>
      <c r="H34" s="128"/>
      <c r="I34" s="128"/>
      <c r="J34" s="128"/>
      <c r="K34" s="128"/>
      <c r="L34" s="128"/>
      <c r="M34" s="128"/>
    </row>
    <row r="35" spans="2:13" x14ac:dyDescent="0.25">
      <c r="B35" s="128"/>
      <c r="C35" s="128"/>
      <c r="D35" s="128"/>
      <c r="E35" s="128"/>
      <c r="F35" s="128"/>
      <c r="G35" s="128"/>
      <c r="H35" s="128"/>
      <c r="I35" s="128"/>
      <c r="J35" s="128"/>
      <c r="K35" s="128"/>
      <c r="L35" s="128"/>
      <c r="M35" s="128"/>
    </row>
    <row r="36" spans="2:13" x14ac:dyDescent="0.25">
      <c r="B36" s="128"/>
      <c r="C36" s="128"/>
      <c r="D36" s="128"/>
      <c r="E36" s="128"/>
      <c r="F36" s="128"/>
      <c r="G36" s="128"/>
      <c r="H36" s="128"/>
      <c r="I36" s="128"/>
      <c r="J36" s="128"/>
      <c r="K36" s="128"/>
      <c r="L36" s="128"/>
      <c r="M36" s="128"/>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sheetData>
  <sheetProtection sheet="1" selectLockedCells="1"/>
  <mergeCells count="6">
    <mergeCell ref="B31:M36"/>
    <mergeCell ref="O7:S12"/>
    <mergeCell ref="B20:H20"/>
    <mergeCell ref="J20:M20"/>
    <mergeCell ref="B12:C12"/>
    <mergeCell ref="B27:M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552B-38D9-4A18-AF4E-B33D5A66DA6B}">
  <dimension ref="B1:S248"/>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1"/>
      <c r="P7" s="131"/>
      <c r="Q7" s="131"/>
      <c r="R7" s="131"/>
      <c r="S7" s="131"/>
    </row>
    <row r="8" spans="2:19" ht="15" customHeight="1" x14ac:dyDescent="0.25">
      <c r="E8" s="65"/>
      <c r="F8" s="65"/>
      <c r="G8" s="65"/>
      <c r="H8" s="65"/>
      <c r="I8" s="65"/>
      <c r="J8" s="65"/>
      <c r="K8" s="65"/>
      <c r="L8" s="65"/>
      <c r="M8" s="65"/>
      <c r="O8" s="131"/>
      <c r="P8" s="131"/>
      <c r="Q8" s="131"/>
      <c r="R8" s="131"/>
      <c r="S8" s="131"/>
    </row>
    <row r="9" spans="2:19" ht="18.75" customHeight="1" x14ac:dyDescent="0.35">
      <c r="E9" s="65"/>
      <c r="F9" s="65"/>
      <c r="G9" s="66"/>
      <c r="I9" s="65"/>
      <c r="J9" s="65"/>
      <c r="K9" s="65"/>
      <c r="L9" s="65"/>
      <c r="M9" s="65"/>
      <c r="O9" s="131"/>
      <c r="P9" s="131"/>
      <c r="Q9" s="131"/>
      <c r="R9" s="131"/>
      <c r="S9" s="131"/>
    </row>
    <row r="10" spans="2:19" ht="26.25" customHeight="1" x14ac:dyDescent="0.35">
      <c r="E10" s="65"/>
      <c r="G10" s="66"/>
      <c r="H10" s="66"/>
      <c r="I10" s="66"/>
      <c r="J10" s="66"/>
      <c r="L10" s="65"/>
      <c r="M10" s="65"/>
      <c r="O10" s="131"/>
      <c r="P10" s="131"/>
      <c r="Q10" s="131"/>
      <c r="R10" s="131"/>
      <c r="S10" s="131"/>
    </row>
    <row r="11" spans="2:19" ht="14.25" customHeight="1" x14ac:dyDescent="0.35">
      <c r="E11" s="65"/>
      <c r="F11" s="65"/>
      <c r="G11" s="69"/>
      <c r="H11" s="69"/>
      <c r="I11" s="69"/>
      <c r="J11" s="69"/>
      <c r="L11" s="65"/>
      <c r="M11" s="65"/>
      <c r="O11" s="131"/>
      <c r="P11" s="131"/>
      <c r="Q11" s="131"/>
      <c r="R11" s="131"/>
      <c r="S11" s="131"/>
    </row>
    <row r="12" spans="2:19" ht="18" customHeight="1" x14ac:dyDescent="0.25">
      <c r="B12" s="135" t="str">
        <f>+B19</f>
        <v>Letras del Tesoro Clase 12</v>
      </c>
      <c r="C12" s="136"/>
      <c r="D12" s="72">
        <v>10000</v>
      </c>
      <c r="E12" s="6"/>
      <c r="I12" s="58"/>
      <c r="J12" s="58"/>
      <c r="K12" s="58"/>
      <c r="L12" s="58"/>
      <c r="M12" s="58"/>
      <c r="O12" s="131"/>
      <c r="P12" s="131"/>
      <c r="Q12" s="131"/>
      <c r="R12" s="131"/>
      <c r="S12" s="131"/>
    </row>
    <row r="13" spans="2:19" ht="15" customHeight="1" x14ac:dyDescent="0.25">
      <c r="B13" s="15" t="s">
        <v>15</v>
      </c>
      <c r="C13" s="16"/>
      <c r="D13" s="83">
        <f>+Resumen!N18</f>
        <v>0.38</v>
      </c>
      <c r="E13" s="6"/>
      <c r="F13" s="10" t="s">
        <v>0</v>
      </c>
      <c r="G13" s="11"/>
      <c r="H13" s="12">
        <f>M24</f>
        <v>0.43772392868995669</v>
      </c>
      <c r="J13" s="62"/>
      <c r="K13" s="58"/>
      <c r="L13" s="8"/>
    </row>
    <row r="14" spans="2:19" ht="15" customHeight="1" x14ac:dyDescent="0.25">
      <c r="B14" s="15" t="s">
        <v>25</v>
      </c>
      <c r="C14" s="16"/>
      <c r="D14" s="84">
        <v>1</v>
      </c>
      <c r="E14" s="6"/>
      <c r="F14" s="18" t="s">
        <v>12</v>
      </c>
      <c r="G14" s="19"/>
      <c r="H14" s="20">
        <f>+((1+H13)^(D15/D16)-1)/D15*D16</f>
        <v>0.38000000230747832</v>
      </c>
      <c r="J14" s="62"/>
      <c r="K14" s="58"/>
      <c r="L14" s="8"/>
    </row>
    <row r="15" spans="2:19" ht="15" customHeight="1" x14ac:dyDescent="0.25">
      <c r="B15" s="15" t="s">
        <v>20</v>
      </c>
      <c r="C15" s="16"/>
      <c r="D15" s="63">
        <f>+Resumen!N14</f>
        <v>91</v>
      </c>
      <c r="E15" s="6"/>
      <c r="F15" s="21" t="s">
        <v>2</v>
      </c>
      <c r="G15" s="6"/>
      <c r="H15" s="22">
        <f>+M23</f>
        <v>0.24931506849315069</v>
      </c>
      <c r="J15" s="62"/>
      <c r="K15" s="58"/>
      <c r="L15" s="8"/>
    </row>
    <row r="16" spans="2:19" ht="15" customHeight="1" x14ac:dyDescent="0.25">
      <c r="B16" s="15" t="s">
        <v>1</v>
      </c>
      <c r="C16" s="16"/>
      <c r="D16" s="17">
        <v>365</v>
      </c>
      <c r="E16" s="9"/>
      <c r="F16" s="21" t="s">
        <v>3</v>
      </c>
      <c r="G16" s="6"/>
      <c r="H16" s="22">
        <f>+H15*12</f>
        <v>2.9917808219178084</v>
      </c>
      <c r="I16" s="7"/>
      <c r="J16" s="62"/>
      <c r="K16" s="58"/>
      <c r="L16" s="13"/>
      <c r="M16" s="14"/>
    </row>
    <row r="17" spans="2:18" ht="15" customHeight="1" x14ac:dyDescent="0.25">
      <c r="B17" s="75" t="s">
        <v>14</v>
      </c>
      <c r="C17" s="24"/>
      <c r="D17" s="76">
        <f>+Resumen!N12</f>
        <v>45856</v>
      </c>
      <c r="E17" s="9"/>
      <c r="F17" s="25" t="s">
        <v>11</v>
      </c>
      <c r="G17" s="26"/>
      <c r="H17" s="27">
        <f>H16/(1+H13)</f>
        <v>2.0809146750752747</v>
      </c>
      <c r="I17" s="7"/>
      <c r="J17" s="62"/>
      <c r="K17" s="58"/>
      <c r="L17" s="13"/>
      <c r="M17" s="14"/>
    </row>
    <row r="18" spans="2:18" ht="15" customHeight="1" x14ac:dyDescent="0.25">
      <c r="E18" s="9"/>
      <c r="I18" s="7"/>
      <c r="J18" s="64"/>
      <c r="K18" s="58"/>
      <c r="L18" s="13"/>
      <c r="M18" s="14"/>
    </row>
    <row r="19" spans="2:18" ht="18" customHeight="1" x14ac:dyDescent="0.25">
      <c r="B19" s="132" t="s">
        <v>47</v>
      </c>
      <c r="C19" s="133"/>
      <c r="D19" s="133"/>
      <c r="E19" s="133"/>
      <c r="F19" s="133"/>
      <c r="G19" s="133"/>
      <c r="H19" s="134"/>
      <c r="J19" s="132" t="s">
        <v>13</v>
      </c>
      <c r="K19" s="133"/>
      <c r="L19" s="133"/>
      <c r="M19" s="133"/>
    </row>
    <row r="20" spans="2:18" ht="30.75" customHeight="1" x14ac:dyDescent="0.25">
      <c r="B20" s="28" t="s">
        <v>4</v>
      </c>
      <c r="C20" s="29" t="s">
        <v>16</v>
      </c>
      <c r="D20" s="30" t="s">
        <v>5</v>
      </c>
      <c r="E20" s="30" t="s">
        <v>6</v>
      </c>
      <c r="F20" s="29" t="s">
        <v>7</v>
      </c>
      <c r="G20" s="30" t="s">
        <v>8</v>
      </c>
      <c r="H20" s="31" t="s">
        <v>9</v>
      </c>
      <c r="I20" s="32"/>
      <c r="J20" s="68">
        <f>+D17</f>
        <v>45856</v>
      </c>
      <c r="K20" s="81">
        <f>-D12*D14</f>
        <v>-10000</v>
      </c>
      <c r="L20" s="33" t="s">
        <v>10</v>
      </c>
      <c r="M20" s="34" t="s">
        <v>19</v>
      </c>
      <c r="O20" s="1">
        <v>0</v>
      </c>
    </row>
    <row r="21" spans="2:18" ht="18" customHeight="1" x14ac:dyDescent="0.25">
      <c r="B21" s="60">
        <v>1</v>
      </c>
      <c r="C21" s="61">
        <f>+D17+D15</f>
        <v>45947</v>
      </c>
      <c r="D21" s="40">
        <f>+H21*$D$12</f>
        <v>10000</v>
      </c>
      <c r="E21" s="40">
        <f>D12*$D$13/$D$16*(C21-D17)</f>
        <v>947.39726027397262</v>
      </c>
      <c r="F21" s="40">
        <f>+E21+D21</f>
        <v>10947.397260273972</v>
      </c>
      <c r="G21" s="40">
        <f>+D12-D21</f>
        <v>0</v>
      </c>
      <c r="H21" s="41">
        <v>1</v>
      </c>
      <c r="I21" s="35"/>
      <c r="J21" s="36">
        <f>+WORKDAY(C21-1,1,Feriados!$A$2:$A$163)</f>
        <v>45947</v>
      </c>
      <c r="K21" s="82">
        <f>+F21</f>
        <v>10947.397260273972</v>
      </c>
      <c r="L21" s="37">
        <f>+K21/((1+$H$13)^((J21-$J$20)/$D$16))</f>
        <v>9999.9999947449687</v>
      </c>
      <c r="M21" s="38">
        <f>+L21*((J21-$J$20)/D$16)</f>
        <v>2493.1506836213484</v>
      </c>
      <c r="O21" s="39">
        <f>+K21</f>
        <v>10947.397260273972</v>
      </c>
      <c r="P21" s="39"/>
      <c r="Q21" s="39"/>
      <c r="R21" s="59"/>
    </row>
    <row r="22" spans="2:18" ht="18" customHeight="1" x14ac:dyDescent="0.25">
      <c r="B22" s="42"/>
      <c r="C22" s="42"/>
      <c r="D22" s="43">
        <f>SUM(D21:D21)</f>
        <v>10000</v>
      </c>
      <c r="E22" s="43">
        <f>SUM(E21:E21)</f>
        <v>947.39726027397262</v>
      </c>
      <c r="F22" s="43">
        <f>SUM(F21:F21)</f>
        <v>10947.397260273972</v>
      </c>
      <c r="G22" s="44"/>
      <c r="H22" s="45">
        <f>SUM(H21:H21)</f>
        <v>1</v>
      </c>
      <c r="I22" s="46"/>
      <c r="J22" s="47"/>
      <c r="K22" s="48"/>
      <c r="L22" s="49">
        <f>SUM(L21:L21)</f>
        <v>9999.9999947449687</v>
      </c>
      <c r="M22" s="50">
        <f>SUM(M21:M21)</f>
        <v>2493.1506836213484</v>
      </c>
      <c r="Q22" s="39"/>
    </row>
    <row r="23" spans="2:18" ht="18" customHeight="1" x14ac:dyDescent="0.25">
      <c r="C23" s="51"/>
      <c r="D23" s="5"/>
      <c r="K23" s="52" t="s">
        <v>2</v>
      </c>
      <c r="L23" s="53"/>
      <c r="M23" s="54">
        <f>+M22/L22</f>
        <v>0.24931506849315069</v>
      </c>
      <c r="Q23" s="55"/>
    </row>
    <row r="24" spans="2:18" ht="18" customHeight="1" x14ac:dyDescent="0.25">
      <c r="C24" s="51"/>
      <c r="D24" s="5"/>
      <c r="K24" s="52" t="s">
        <v>0</v>
      </c>
      <c r="L24" s="53"/>
      <c r="M24" s="57">
        <f>XIRR(K20:K21,J20:J21)</f>
        <v>0.43772392868995669</v>
      </c>
    </row>
    <row r="25" spans="2:18" ht="15" customHeight="1" x14ac:dyDescent="0.25">
      <c r="C25" s="56"/>
      <c r="D25" s="5"/>
      <c r="E25" s="23"/>
    </row>
    <row r="26" spans="2:18" ht="15" customHeight="1" x14ac:dyDescent="0.25">
      <c r="B26" s="128" t="s">
        <v>17</v>
      </c>
      <c r="C26" s="128"/>
      <c r="D26" s="128"/>
      <c r="E26" s="128"/>
      <c r="F26" s="128"/>
      <c r="G26" s="128"/>
      <c r="H26" s="128"/>
      <c r="I26" s="128"/>
      <c r="J26" s="128"/>
      <c r="K26" s="128"/>
      <c r="L26" s="128"/>
      <c r="M26" s="128"/>
    </row>
    <row r="27" spans="2:18" x14ac:dyDescent="0.25">
      <c r="B27" s="128"/>
      <c r="C27" s="128"/>
      <c r="D27" s="128"/>
      <c r="E27" s="128"/>
      <c r="F27" s="128"/>
      <c r="G27" s="128"/>
      <c r="H27" s="128"/>
      <c r="I27" s="128"/>
      <c r="J27" s="128"/>
      <c r="K27" s="128"/>
      <c r="L27" s="128"/>
      <c r="M27" s="128"/>
    </row>
    <row r="28" spans="2:18" x14ac:dyDescent="0.25">
      <c r="B28" s="128"/>
      <c r="C28" s="128"/>
      <c r="D28" s="128"/>
      <c r="E28" s="128"/>
      <c r="F28" s="128"/>
      <c r="G28" s="128"/>
      <c r="H28" s="128"/>
      <c r="I28" s="128"/>
      <c r="J28" s="128"/>
      <c r="K28" s="128"/>
      <c r="L28" s="128"/>
      <c r="M28" s="128"/>
    </row>
    <row r="29" spans="2:18" x14ac:dyDescent="0.25">
      <c r="B29" s="128"/>
      <c r="C29" s="128"/>
      <c r="D29" s="128"/>
      <c r="E29" s="128"/>
      <c r="F29" s="128"/>
      <c r="G29" s="128"/>
      <c r="H29" s="128"/>
      <c r="I29" s="128"/>
      <c r="J29" s="128"/>
      <c r="K29" s="128"/>
      <c r="L29" s="128"/>
      <c r="M29" s="128"/>
    </row>
    <row r="30" spans="2:18" ht="15" customHeight="1" x14ac:dyDescent="0.25">
      <c r="B30" s="128" t="s">
        <v>18</v>
      </c>
      <c r="C30" s="128"/>
      <c r="D30" s="128"/>
      <c r="E30" s="128"/>
      <c r="F30" s="128"/>
      <c r="G30" s="128"/>
      <c r="H30" s="128"/>
      <c r="I30" s="128"/>
      <c r="J30" s="128"/>
      <c r="K30" s="128"/>
      <c r="L30" s="128"/>
      <c r="M30" s="128"/>
    </row>
    <row r="31" spans="2:18" x14ac:dyDescent="0.25">
      <c r="B31" s="128"/>
      <c r="C31" s="128"/>
      <c r="D31" s="128"/>
      <c r="E31" s="128"/>
      <c r="F31" s="128"/>
      <c r="G31" s="128"/>
      <c r="H31" s="128"/>
      <c r="I31" s="128"/>
      <c r="J31" s="128"/>
      <c r="K31" s="128"/>
      <c r="L31" s="128"/>
      <c r="M31" s="128"/>
    </row>
    <row r="32" spans="2:18" x14ac:dyDescent="0.25">
      <c r="B32" s="128"/>
      <c r="C32" s="128"/>
      <c r="D32" s="128"/>
      <c r="E32" s="128"/>
      <c r="F32" s="128"/>
      <c r="G32" s="128"/>
      <c r="H32" s="128"/>
      <c r="I32" s="128"/>
      <c r="J32" s="128"/>
      <c r="K32" s="128"/>
      <c r="L32" s="128"/>
      <c r="M32" s="128"/>
    </row>
    <row r="33" spans="2:13" x14ac:dyDescent="0.25">
      <c r="B33" s="128"/>
      <c r="C33" s="128"/>
      <c r="D33" s="128"/>
      <c r="E33" s="128"/>
      <c r="F33" s="128"/>
      <c r="G33" s="128"/>
      <c r="H33" s="128"/>
      <c r="I33" s="128"/>
      <c r="J33" s="128"/>
      <c r="K33" s="128"/>
      <c r="L33" s="128"/>
      <c r="M33" s="128"/>
    </row>
    <row r="34" spans="2:13" x14ac:dyDescent="0.25">
      <c r="B34" s="128"/>
      <c r="C34" s="128"/>
      <c r="D34" s="128"/>
      <c r="E34" s="128"/>
      <c r="F34" s="128"/>
      <c r="G34" s="128"/>
      <c r="H34" s="128"/>
      <c r="I34" s="128"/>
      <c r="J34" s="128"/>
      <c r="K34" s="128"/>
      <c r="L34" s="128"/>
      <c r="M34" s="128"/>
    </row>
    <row r="35" spans="2:13" x14ac:dyDescent="0.25">
      <c r="B35" s="128"/>
      <c r="C35" s="128"/>
      <c r="D35" s="128"/>
      <c r="E35" s="128"/>
      <c r="F35" s="128"/>
      <c r="G35" s="128"/>
      <c r="H35" s="128"/>
      <c r="I35" s="128"/>
      <c r="J35" s="128"/>
      <c r="K35" s="128"/>
      <c r="L35" s="128"/>
      <c r="M35" s="128"/>
    </row>
    <row r="36" spans="2:13" x14ac:dyDescent="0.25">
      <c r="D36" s="5"/>
    </row>
    <row r="37" spans="2:13" x14ac:dyDescent="0.25">
      <c r="D37" s="5"/>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sheetData>
  <sheetProtection sheet="1" selectLockedCells="1"/>
  <mergeCells count="6">
    <mergeCell ref="B30:M35"/>
    <mergeCell ref="O7:S12"/>
    <mergeCell ref="B12:C12"/>
    <mergeCell ref="B19:H19"/>
    <mergeCell ref="J19:M19"/>
    <mergeCell ref="B26:M2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ACD-8A5C-4E6A-AEA6-89C07E8C763F}">
  <dimension ref="B1:S250"/>
  <sheetViews>
    <sheetView showGridLines="0" topLeftCell="A3" zoomScale="90" zoomScaleNormal="90" workbookViewId="0">
      <selection activeCell="D12" sqref="D12"/>
    </sheetView>
  </sheetViews>
  <sheetFormatPr baseColWidth="10" defaultColWidth="11.42578125" defaultRowHeight="15" x14ac:dyDescent="0.25"/>
  <cols>
    <col min="1" max="1" width="3.42578125" style="1" customWidth="1"/>
    <col min="2" max="2" width="16" style="1" customWidth="1"/>
    <col min="3" max="3" width="12.28515625" style="1" customWidth="1"/>
    <col min="4" max="4" width="16" style="1" customWidth="1"/>
    <col min="5" max="5" width="14.85546875" style="1" customWidth="1"/>
    <col min="6" max="6" width="16.140625" style="1" customWidth="1"/>
    <col min="7" max="7" width="14.7109375" style="1" customWidth="1"/>
    <col min="8" max="8" width="14" style="1" customWidth="1"/>
    <col min="9" max="9" width="7.28515625" style="1" customWidth="1"/>
    <col min="10" max="10" width="33.85546875" style="1" bestFit="1" customWidth="1"/>
    <col min="11" max="11" width="14.7109375" style="1" bestFit="1" customWidth="1"/>
    <col min="12" max="12" width="11.140625" style="1" bestFit="1" customWidth="1"/>
    <col min="13" max="13" width="10.7109375" style="1" customWidth="1"/>
    <col min="14" max="14" width="2.140625" style="1" customWidth="1"/>
    <col min="15" max="15" width="0" style="1" hidden="1" customWidth="1"/>
    <col min="16" max="16" width="15.28515625" style="1" bestFit="1" customWidth="1"/>
    <col min="17" max="16384" width="11.42578125" style="1"/>
  </cols>
  <sheetData>
    <row r="1" spans="2:19" ht="15" hidden="1" customHeight="1" x14ac:dyDescent="0.25">
      <c r="H1" s="2"/>
      <c r="J1" s="3"/>
      <c r="L1" s="4"/>
    </row>
    <row r="2" spans="2:19" ht="15" hidden="1" customHeight="1" x14ac:dyDescent="0.25"/>
    <row r="3" spans="2:19" ht="15" customHeight="1" x14ac:dyDescent="0.25"/>
    <row r="4" spans="2:19" ht="15" customHeight="1" x14ac:dyDescent="0.25"/>
    <row r="5" spans="2:19" ht="15" customHeight="1" x14ac:dyDescent="0.25"/>
    <row r="6" spans="2:19" ht="15" customHeight="1" x14ac:dyDescent="0.25">
      <c r="G6" s="58"/>
      <c r="H6" s="58"/>
      <c r="I6" s="58"/>
      <c r="J6" s="58"/>
      <c r="K6" s="58"/>
      <c r="L6" s="58"/>
      <c r="M6" s="58"/>
    </row>
    <row r="7" spans="2:19" ht="15" customHeight="1" x14ac:dyDescent="0.25">
      <c r="E7" s="65"/>
      <c r="F7" s="65"/>
      <c r="G7" s="65"/>
      <c r="H7" s="65"/>
      <c r="I7" s="65"/>
      <c r="J7" s="65"/>
      <c r="K7" s="65"/>
      <c r="L7" s="65"/>
      <c r="M7" s="65"/>
      <c r="O7" s="131"/>
      <c r="P7" s="131"/>
      <c r="Q7" s="131"/>
      <c r="R7" s="131"/>
      <c r="S7" s="131"/>
    </row>
    <row r="8" spans="2:19" ht="15" customHeight="1" x14ac:dyDescent="0.25">
      <c r="E8" s="65"/>
      <c r="F8" s="65"/>
      <c r="G8" s="65"/>
      <c r="H8" s="65"/>
      <c r="I8" s="65"/>
      <c r="J8" s="65"/>
      <c r="K8" s="65"/>
      <c r="L8" s="65"/>
      <c r="M8" s="65"/>
      <c r="O8" s="131"/>
      <c r="P8" s="131"/>
      <c r="Q8" s="131"/>
      <c r="R8" s="131"/>
      <c r="S8" s="131"/>
    </row>
    <row r="9" spans="2:19" ht="18.75" customHeight="1" x14ac:dyDescent="0.35">
      <c r="E9" s="65"/>
      <c r="F9" s="65"/>
      <c r="G9" s="66"/>
      <c r="I9" s="65"/>
      <c r="J9" s="65"/>
      <c r="K9" s="65"/>
      <c r="L9" s="65"/>
      <c r="M9" s="65"/>
      <c r="O9" s="131"/>
      <c r="P9" s="131"/>
      <c r="Q9" s="131"/>
      <c r="R9" s="131"/>
      <c r="S9" s="131"/>
    </row>
    <row r="10" spans="2:19" ht="26.25" customHeight="1" x14ac:dyDescent="0.35">
      <c r="E10" s="65"/>
      <c r="G10" s="66"/>
      <c r="H10" s="66"/>
      <c r="I10" s="66"/>
      <c r="J10" s="66"/>
      <c r="L10" s="65"/>
      <c r="M10" s="65"/>
      <c r="O10" s="131"/>
      <c r="P10" s="131"/>
      <c r="Q10" s="131"/>
      <c r="R10" s="131"/>
      <c r="S10" s="131"/>
    </row>
    <row r="11" spans="2:19" ht="14.25" customHeight="1" x14ac:dyDescent="0.35">
      <c r="E11" s="65"/>
      <c r="F11" s="65"/>
      <c r="G11" s="69"/>
      <c r="H11" s="69"/>
      <c r="I11" s="69"/>
      <c r="J11" s="69"/>
      <c r="L11" s="65"/>
      <c r="M11" s="65"/>
      <c r="O11" s="131"/>
      <c r="P11" s="131"/>
      <c r="Q11" s="131"/>
      <c r="R11" s="131"/>
      <c r="S11" s="131"/>
    </row>
    <row r="12" spans="2:19" ht="18" customHeight="1" x14ac:dyDescent="0.25">
      <c r="B12" s="135" t="str">
        <f>+B21</f>
        <v>Letras del Tesoro Clase 13</v>
      </c>
      <c r="C12" s="136"/>
      <c r="D12" s="72">
        <v>10000</v>
      </c>
      <c r="E12" s="6"/>
      <c r="I12" s="58"/>
      <c r="J12" s="58"/>
      <c r="K12" s="58"/>
      <c r="L12" s="58"/>
      <c r="M12" s="58"/>
      <c r="O12" s="131"/>
      <c r="P12" s="131"/>
      <c r="Q12" s="131"/>
      <c r="R12" s="131"/>
      <c r="S12" s="131"/>
    </row>
    <row r="13" spans="2:19" ht="18" customHeight="1" x14ac:dyDescent="0.25">
      <c r="B13" s="115" t="s">
        <v>33</v>
      </c>
      <c r="C13" s="116"/>
      <c r="D13" s="117">
        <f>+Resumen!Q18</f>
        <v>0.05</v>
      </c>
      <c r="E13" s="6"/>
      <c r="I13" s="58"/>
      <c r="J13" s="58"/>
      <c r="K13" s="58"/>
      <c r="L13" s="58"/>
      <c r="M13" s="58"/>
      <c r="O13" s="78"/>
      <c r="P13" s="78"/>
      <c r="Q13" s="78"/>
      <c r="R13" s="78"/>
      <c r="S13" s="78"/>
    </row>
    <row r="14" spans="2:19" ht="18" customHeight="1" x14ac:dyDescent="0.25">
      <c r="B14" s="118" t="s">
        <v>35</v>
      </c>
      <c r="D14" s="119">
        <f>+Resumen!Q24</f>
        <v>0.291875</v>
      </c>
      <c r="E14" s="6"/>
      <c r="I14" s="58"/>
      <c r="J14" s="58"/>
      <c r="K14" s="58"/>
      <c r="L14" s="58"/>
      <c r="M14" s="58"/>
      <c r="O14" s="78"/>
      <c r="P14" s="78"/>
      <c r="Q14" s="78"/>
      <c r="R14" s="78"/>
      <c r="S14" s="78"/>
    </row>
    <row r="15" spans="2:19" ht="15" customHeight="1" x14ac:dyDescent="0.25">
      <c r="B15" s="15" t="s">
        <v>34</v>
      </c>
      <c r="C15" s="16"/>
      <c r="D15" s="83">
        <f>+D14+D13</f>
        <v>0.34187499999999998</v>
      </c>
      <c r="E15" s="6"/>
      <c r="F15" s="10" t="s">
        <v>0</v>
      </c>
      <c r="G15" s="11"/>
      <c r="H15" s="12">
        <f>M26</f>
        <v>0.37118347287178033</v>
      </c>
      <c r="J15" s="62"/>
      <c r="K15" s="58"/>
      <c r="L15" s="8"/>
    </row>
    <row r="16" spans="2:19" ht="15" customHeight="1" x14ac:dyDescent="0.25">
      <c r="B16" s="15" t="s">
        <v>25</v>
      </c>
      <c r="C16" s="16"/>
      <c r="D16" s="84">
        <v>1</v>
      </c>
      <c r="E16" s="6"/>
      <c r="F16" s="18" t="s">
        <v>12</v>
      </c>
      <c r="G16" s="19"/>
      <c r="H16" s="20">
        <f>+((1+H15)^(D17/D18)-1)/D17*D18</f>
        <v>0.34187500494398537</v>
      </c>
      <c r="J16" s="62"/>
      <c r="K16" s="58"/>
      <c r="L16" s="8"/>
    </row>
    <row r="17" spans="2:18" ht="15" customHeight="1" x14ac:dyDescent="0.25">
      <c r="B17" s="15" t="s">
        <v>20</v>
      </c>
      <c r="C17" s="16"/>
      <c r="D17" s="63">
        <f>+Resumen!Q14</f>
        <v>182</v>
      </c>
      <c r="E17" s="6"/>
      <c r="F17" s="21" t="s">
        <v>2</v>
      </c>
      <c r="G17" s="6"/>
      <c r="H17" s="22">
        <f>+M25</f>
        <v>0.49863013698630138</v>
      </c>
      <c r="J17" s="62"/>
      <c r="K17" s="58"/>
      <c r="L17" s="8"/>
    </row>
    <row r="18" spans="2:18" ht="15" customHeight="1" x14ac:dyDescent="0.25">
      <c r="B18" s="15" t="s">
        <v>1</v>
      </c>
      <c r="C18" s="16"/>
      <c r="D18" s="17">
        <v>365</v>
      </c>
      <c r="E18" s="9"/>
      <c r="F18" s="21" t="s">
        <v>3</v>
      </c>
      <c r="G18" s="6"/>
      <c r="H18" s="22">
        <f>+H17*12</f>
        <v>5.9835616438356167</v>
      </c>
      <c r="I18" s="7"/>
      <c r="J18" s="62"/>
      <c r="K18" s="58"/>
      <c r="L18" s="13"/>
      <c r="M18" s="14"/>
    </row>
    <row r="19" spans="2:18" ht="15" customHeight="1" x14ac:dyDescent="0.25">
      <c r="B19" s="75" t="s">
        <v>14</v>
      </c>
      <c r="C19" s="24"/>
      <c r="D19" s="76">
        <f>+Resumen!Q12</f>
        <v>45856</v>
      </c>
      <c r="E19" s="9"/>
      <c r="F19" s="25" t="s">
        <v>11</v>
      </c>
      <c r="G19" s="26"/>
      <c r="H19" s="27">
        <f>H18/(1+H15)</f>
        <v>4.3637935857728509</v>
      </c>
      <c r="I19" s="7"/>
      <c r="J19" s="62"/>
      <c r="K19" s="58"/>
      <c r="L19" s="13"/>
      <c r="M19" s="14"/>
    </row>
    <row r="20" spans="2:18" ht="15" customHeight="1" x14ac:dyDescent="0.25">
      <c r="E20" s="9"/>
      <c r="I20" s="7"/>
      <c r="J20" s="64"/>
      <c r="K20" s="58"/>
      <c r="L20" s="13"/>
      <c r="M20" s="14"/>
    </row>
    <row r="21" spans="2:18" ht="18" customHeight="1" x14ac:dyDescent="0.25">
      <c r="B21" s="132" t="s">
        <v>48</v>
      </c>
      <c r="C21" s="133"/>
      <c r="D21" s="133"/>
      <c r="E21" s="133"/>
      <c r="F21" s="133"/>
      <c r="G21" s="133"/>
      <c r="H21" s="134"/>
      <c r="J21" s="132" t="s">
        <v>13</v>
      </c>
      <c r="K21" s="133"/>
      <c r="L21" s="133"/>
      <c r="M21" s="133"/>
    </row>
    <row r="22" spans="2:18" ht="30.75" customHeight="1" x14ac:dyDescent="0.25">
      <c r="B22" s="28" t="s">
        <v>4</v>
      </c>
      <c r="C22" s="29" t="s">
        <v>16</v>
      </c>
      <c r="D22" s="30" t="s">
        <v>5</v>
      </c>
      <c r="E22" s="30" t="s">
        <v>6</v>
      </c>
      <c r="F22" s="29" t="s">
        <v>7</v>
      </c>
      <c r="G22" s="30" t="s">
        <v>8</v>
      </c>
      <c r="H22" s="31" t="s">
        <v>9</v>
      </c>
      <c r="I22" s="32"/>
      <c r="J22" s="68">
        <f>+D19</f>
        <v>45856</v>
      </c>
      <c r="K22" s="81">
        <f>-D12*D16</f>
        <v>-10000</v>
      </c>
      <c r="L22" s="33" t="s">
        <v>10</v>
      </c>
      <c r="M22" s="34" t="s">
        <v>19</v>
      </c>
      <c r="O22" s="1">
        <v>0</v>
      </c>
    </row>
    <row r="23" spans="2:18" ht="18" customHeight="1" x14ac:dyDescent="0.25">
      <c r="B23" s="60">
        <v>1</v>
      </c>
      <c r="C23" s="61">
        <f>+D19+D17</f>
        <v>46038</v>
      </c>
      <c r="D23" s="40">
        <f>+H23*$D$12</f>
        <v>10000</v>
      </c>
      <c r="E23" s="40">
        <f>D12*$D$15/$D$18*(C23-D19)</f>
        <v>1704.6917808219177</v>
      </c>
      <c r="F23" s="40">
        <f>+E23+D23</f>
        <v>11704.691780821919</v>
      </c>
      <c r="G23" s="40">
        <f>+D12-D23</f>
        <v>0</v>
      </c>
      <c r="H23" s="41">
        <v>1</v>
      </c>
      <c r="I23" s="35"/>
      <c r="J23" s="36">
        <f>+WORKDAY(C23-1,1,Feriados!A2:A163)</f>
        <v>46038</v>
      </c>
      <c r="K23" s="82">
        <f>+F23</f>
        <v>11704.691780821919</v>
      </c>
      <c r="L23" s="37">
        <f>+K23/((1+$H$15)^((J23-$J$22)/$D$18))</f>
        <v>9999.9999789381891</v>
      </c>
      <c r="M23" s="38">
        <f>+L23*((J23-$J$22)/D$18)</f>
        <v>4986.3013593609603</v>
      </c>
      <c r="O23" s="39">
        <f>+K23</f>
        <v>11704.691780821919</v>
      </c>
      <c r="P23" s="39"/>
      <c r="Q23" s="39"/>
      <c r="R23" s="59"/>
    </row>
    <row r="24" spans="2:18" ht="18" customHeight="1" x14ac:dyDescent="0.25">
      <c r="B24" s="42"/>
      <c r="C24" s="42"/>
      <c r="D24" s="43">
        <f>SUM(D23:D23)</f>
        <v>10000</v>
      </c>
      <c r="E24" s="43">
        <f>SUM(E23:E23)</f>
        <v>1704.6917808219177</v>
      </c>
      <c r="F24" s="43">
        <f>SUM(F23:F23)</f>
        <v>11704.691780821919</v>
      </c>
      <c r="G24" s="44"/>
      <c r="H24" s="45">
        <f>SUM(H23:H23)</f>
        <v>1</v>
      </c>
      <c r="I24" s="46"/>
      <c r="J24" s="47"/>
      <c r="K24" s="48"/>
      <c r="L24" s="49">
        <f>SUM(L23:L23)</f>
        <v>9999.9999789381891</v>
      </c>
      <c r="M24" s="50">
        <f>SUM(M23:M23)</f>
        <v>4986.3013593609603</v>
      </c>
      <c r="Q24" s="39"/>
    </row>
    <row r="25" spans="2:18" ht="18" customHeight="1" x14ac:dyDescent="0.25">
      <c r="C25" s="51"/>
      <c r="D25" s="5"/>
      <c r="K25" s="52" t="s">
        <v>2</v>
      </c>
      <c r="L25" s="53"/>
      <c r="M25" s="54">
        <f>+M24/L24</f>
        <v>0.49863013698630138</v>
      </c>
      <c r="Q25" s="55"/>
    </row>
    <row r="26" spans="2:18" ht="18" customHeight="1" x14ac:dyDescent="0.25">
      <c r="C26" s="51"/>
      <c r="D26" s="5"/>
      <c r="K26" s="52" t="s">
        <v>0</v>
      </c>
      <c r="L26" s="53"/>
      <c r="M26" s="57">
        <f>XIRR(K22:K23,J22:J23)</f>
        <v>0.37118347287178033</v>
      </c>
    </row>
    <row r="27" spans="2:18" ht="15" customHeight="1" x14ac:dyDescent="0.25">
      <c r="C27" s="56"/>
      <c r="D27" s="5"/>
      <c r="E27" s="23"/>
    </row>
    <row r="28" spans="2:18" ht="15" customHeight="1" x14ac:dyDescent="0.25">
      <c r="B28" s="128" t="s">
        <v>17</v>
      </c>
      <c r="C28" s="128"/>
      <c r="D28" s="128"/>
      <c r="E28" s="128"/>
      <c r="F28" s="128"/>
      <c r="G28" s="128"/>
      <c r="H28" s="128"/>
      <c r="I28" s="128"/>
      <c r="J28" s="128"/>
      <c r="K28" s="128"/>
      <c r="L28" s="128"/>
      <c r="M28" s="128"/>
    </row>
    <row r="29" spans="2:18" x14ac:dyDescent="0.25">
      <c r="B29" s="128"/>
      <c r="C29" s="128"/>
      <c r="D29" s="128"/>
      <c r="E29" s="128"/>
      <c r="F29" s="128"/>
      <c r="G29" s="128"/>
      <c r="H29" s="128"/>
      <c r="I29" s="128"/>
      <c r="J29" s="128"/>
      <c r="K29" s="128"/>
      <c r="L29" s="128"/>
      <c r="M29" s="128"/>
    </row>
    <row r="30" spans="2:18" x14ac:dyDescent="0.25">
      <c r="B30" s="128"/>
      <c r="C30" s="128"/>
      <c r="D30" s="128"/>
      <c r="E30" s="128"/>
      <c r="F30" s="128"/>
      <c r="G30" s="128"/>
      <c r="H30" s="128"/>
      <c r="I30" s="128"/>
      <c r="J30" s="128"/>
      <c r="K30" s="128"/>
      <c r="L30" s="128"/>
      <c r="M30" s="128"/>
    </row>
    <row r="31" spans="2:18" x14ac:dyDescent="0.25">
      <c r="B31" s="128"/>
      <c r="C31" s="128"/>
      <c r="D31" s="128"/>
      <c r="E31" s="128"/>
      <c r="F31" s="128"/>
      <c r="G31" s="128"/>
      <c r="H31" s="128"/>
      <c r="I31" s="128"/>
      <c r="J31" s="128"/>
      <c r="K31" s="128"/>
      <c r="L31" s="128"/>
      <c r="M31" s="128"/>
    </row>
    <row r="32" spans="2:18" ht="15" customHeight="1" x14ac:dyDescent="0.25">
      <c r="B32" s="128" t="s">
        <v>18</v>
      </c>
      <c r="C32" s="128"/>
      <c r="D32" s="128"/>
      <c r="E32" s="128"/>
      <c r="F32" s="128"/>
      <c r="G32" s="128"/>
      <c r="H32" s="128"/>
      <c r="I32" s="128"/>
      <c r="J32" s="128"/>
      <c r="K32" s="128"/>
      <c r="L32" s="128"/>
      <c r="M32" s="128"/>
    </row>
    <row r="33" spans="2:13" x14ac:dyDescent="0.25">
      <c r="B33" s="128"/>
      <c r="C33" s="128"/>
      <c r="D33" s="128"/>
      <c r="E33" s="128"/>
      <c r="F33" s="128"/>
      <c r="G33" s="128"/>
      <c r="H33" s="128"/>
      <c r="I33" s="128"/>
      <c r="J33" s="128"/>
      <c r="K33" s="128"/>
      <c r="L33" s="128"/>
      <c r="M33" s="128"/>
    </row>
    <row r="34" spans="2:13" x14ac:dyDescent="0.25">
      <c r="B34" s="128"/>
      <c r="C34" s="128"/>
      <c r="D34" s="128"/>
      <c r="E34" s="128"/>
      <c r="F34" s="128"/>
      <c r="G34" s="128"/>
      <c r="H34" s="128"/>
      <c r="I34" s="128"/>
      <c r="J34" s="128"/>
      <c r="K34" s="128"/>
      <c r="L34" s="128"/>
      <c r="M34" s="128"/>
    </row>
    <row r="35" spans="2:13" x14ac:dyDescent="0.25">
      <c r="B35" s="128"/>
      <c r="C35" s="128"/>
      <c r="D35" s="128"/>
      <c r="E35" s="128"/>
      <c r="F35" s="128"/>
      <c r="G35" s="128"/>
      <c r="H35" s="128"/>
      <c r="I35" s="128"/>
      <c r="J35" s="128"/>
      <c r="K35" s="128"/>
      <c r="L35" s="128"/>
      <c r="M35" s="128"/>
    </row>
    <row r="36" spans="2:13" x14ac:dyDescent="0.25">
      <c r="B36" s="128"/>
      <c r="C36" s="128"/>
      <c r="D36" s="128"/>
      <c r="E36" s="128"/>
      <c r="F36" s="128"/>
      <c r="G36" s="128"/>
      <c r="H36" s="128"/>
      <c r="I36" s="128"/>
      <c r="J36" s="128"/>
      <c r="K36" s="128"/>
      <c r="L36" s="128"/>
      <c r="M36" s="128"/>
    </row>
    <row r="37" spans="2:13" x14ac:dyDescent="0.25">
      <c r="B37" s="128"/>
      <c r="C37" s="128"/>
      <c r="D37" s="128"/>
      <c r="E37" s="128"/>
      <c r="F37" s="128"/>
      <c r="G37" s="128"/>
      <c r="H37" s="128"/>
      <c r="I37" s="128"/>
      <c r="J37" s="128"/>
      <c r="K37" s="128"/>
      <c r="L37" s="128"/>
      <c r="M37" s="128"/>
    </row>
    <row r="38" spans="2:13" x14ac:dyDescent="0.25">
      <c r="D38" s="5"/>
    </row>
    <row r="39" spans="2:13" x14ac:dyDescent="0.25">
      <c r="D39" s="5"/>
    </row>
    <row r="40" spans="2:13" x14ac:dyDescent="0.25">
      <c r="D40" s="5"/>
    </row>
    <row r="41" spans="2:13" x14ac:dyDescent="0.25">
      <c r="D41" s="5"/>
    </row>
    <row r="42" spans="2:13" x14ac:dyDescent="0.25">
      <c r="D42" s="5"/>
    </row>
    <row r="43" spans="2:13" x14ac:dyDescent="0.25">
      <c r="D43" s="5"/>
    </row>
    <row r="44" spans="2:13" x14ac:dyDescent="0.25">
      <c r="D44" s="5"/>
    </row>
    <row r="45" spans="2:13" x14ac:dyDescent="0.25">
      <c r="D45" s="5"/>
    </row>
    <row r="46" spans="2:13" x14ac:dyDescent="0.25">
      <c r="D46" s="5"/>
    </row>
    <row r="47" spans="2:13" x14ac:dyDescent="0.25">
      <c r="D47" s="5"/>
    </row>
    <row r="48" spans="2:13" x14ac:dyDescent="0.25">
      <c r="D48" s="5"/>
    </row>
    <row r="49" spans="4:4" x14ac:dyDescent="0.25">
      <c r="D49" s="5"/>
    </row>
    <row r="50" spans="4:4" x14ac:dyDescent="0.25">
      <c r="D50" s="5"/>
    </row>
    <row r="51" spans="4:4" x14ac:dyDescent="0.25">
      <c r="D51" s="5"/>
    </row>
    <row r="52" spans="4:4" x14ac:dyDescent="0.25">
      <c r="D52" s="5"/>
    </row>
    <row r="53" spans="4:4" x14ac:dyDescent="0.25">
      <c r="D53" s="5"/>
    </row>
    <row r="54" spans="4:4" x14ac:dyDescent="0.25">
      <c r="D54" s="5"/>
    </row>
    <row r="55" spans="4:4" x14ac:dyDescent="0.25">
      <c r="D55" s="5"/>
    </row>
    <row r="56" spans="4:4" x14ac:dyDescent="0.25">
      <c r="D56" s="5"/>
    </row>
    <row r="57" spans="4:4" x14ac:dyDescent="0.25">
      <c r="D57" s="5"/>
    </row>
    <row r="58" spans="4:4" x14ac:dyDescent="0.25">
      <c r="D58" s="5"/>
    </row>
    <row r="59" spans="4:4" x14ac:dyDescent="0.25">
      <c r="D59" s="5"/>
    </row>
    <row r="60" spans="4:4" x14ac:dyDescent="0.25">
      <c r="D60" s="5"/>
    </row>
    <row r="61" spans="4:4" x14ac:dyDescent="0.25">
      <c r="D61" s="5"/>
    </row>
    <row r="62" spans="4:4" x14ac:dyDescent="0.25">
      <c r="D62" s="5"/>
    </row>
    <row r="63" spans="4:4" x14ac:dyDescent="0.25">
      <c r="D63" s="5"/>
    </row>
    <row r="64" spans="4:4" x14ac:dyDescent="0.25">
      <c r="D64" s="5"/>
    </row>
    <row r="65" spans="4:4" x14ac:dyDescent="0.25">
      <c r="D65" s="5"/>
    </row>
    <row r="66" spans="4:4" x14ac:dyDescent="0.25">
      <c r="D66" s="5"/>
    </row>
    <row r="67" spans="4:4" x14ac:dyDescent="0.25">
      <c r="D67" s="5"/>
    </row>
    <row r="68" spans="4:4" x14ac:dyDescent="0.25">
      <c r="D68" s="5"/>
    </row>
    <row r="69" spans="4:4" x14ac:dyDescent="0.25">
      <c r="D69" s="5"/>
    </row>
    <row r="70" spans="4:4" x14ac:dyDescent="0.25">
      <c r="D70" s="5"/>
    </row>
    <row r="71" spans="4:4" x14ac:dyDescent="0.25">
      <c r="D71" s="5"/>
    </row>
    <row r="72" spans="4:4" x14ac:dyDescent="0.25">
      <c r="D72" s="5"/>
    </row>
    <row r="73" spans="4:4" x14ac:dyDescent="0.25">
      <c r="D73" s="5"/>
    </row>
    <row r="74" spans="4:4" x14ac:dyDescent="0.25">
      <c r="D74" s="5"/>
    </row>
    <row r="75" spans="4:4" x14ac:dyDescent="0.25">
      <c r="D75" s="5"/>
    </row>
    <row r="76" spans="4:4" x14ac:dyDescent="0.25">
      <c r="D76" s="5"/>
    </row>
    <row r="77" spans="4:4" x14ac:dyDescent="0.25">
      <c r="D77" s="5"/>
    </row>
    <row r="78" spans="4:4" x14ac:dyDescent="0.25">
      <c r="D78" s="5"/>
    </row>
    <row r="79" spans="4:4" x14ac:dyDescent="0.25">
      <c r="D79" s="5"/>
    </row>
    <row r="80" spans="4:4" x14ac:dyDescent="0.25">
      <c r="D80" s="5"/>
    </row>
    <row r="81" spans="4:4" x14ac:dyDescent="0.25">
      <c r="D81" s="5"/>
    </row>
    <row r="82" spans="4:4" x14ac:dyDescent="0.25">
      <c r="D82" s="5"/>
    </row>
    <row r="83" spans="4:4" x14ac:dyDescent="0.25">
      <c r="D83" s="5"/>
    </row>
    <row r="84" spans="4:4" x14ac:dyDescent="0.25">
      <c r="D84" s="5"/>
    </row>
    <row r="85" spans="4:4" x14ac:dyDescent="0.25">
      <c r="D85" s="5"/>
    </row>
    <row r="86" spans="4:4" x14ac:dyDescent="0.25">
      <c r="D86" s="5"/>
    </row>
    <row r="87" spans="4:4" x14ac:dyDescent="0.25">
      <c r="D87" s="5"/>
    </row>
    <row r="88" spans="4:4" x14ac:dyDescent="0.25">
      <c r="D88" s="5"/>
    </row>
    <row r="89" spans="4:4" x14ac:dyDescent="0.25">
      <c r="D89" s="5"/>
    </row>
    <row r="90" spans="4:4" x14ac:dyDescent="0.25">
      <c r="D90" s="5"/>
    </row>
    <row r="91" spans="4:4" x14ac:dyDescent="0.25">
      <c r="D91" s="5"/>
    </row>
    <row r="92" spans="4:4" x14ac:dyDescent="0.25">
      <c r="D92" s="5"/>
    </row>
    <row r="93" spans="4:4" x14ac:dyDescent="0.25">
      <c r="D93" s="5"/>
    </row>
    <row r="94" spans="4:4" x14ac:dyDescent="0.25">
      <c r="D94" s="5"/>
    </row>
    <row r="95" spans="4:4" x14ac:dyDescent="0.25">
      <c r="D95" s="5"/>
    </row>
    <row r="96" spans="4:4" x14ac:dyDescent="0.25">
      <c r="D96" s="5"/>
    </row>
    <row r="97" spans="4:4" x14ac:dyDescent="0.25">
      <c r="D97" s="5"/>
    </row>
    <row r="98" spans="4:4" x14ac:dyDescent="0.25">
      <c r="D98" s="5"/>
    </row>
    <row r="99" spans="4:4" x14ac:dyDescent="0.25">
      <c r="D99" s="5"/>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row r="108" spans="4:4" x14ac:dyDescent="0.25">
      <c r="D108" s="5"/>
    </row>
    <row r="109" spans="4:4" x14ac:dyDescent="0.25">
      <c r="D109" s="5"/>
    </row>
    <row r="110" spans="4:4" x14ac:dyDescent="0.25">
      <c r="D110" s="5"/>
    </row>
    <row r="111" spans="4:4" x14ac:dyDescent="0.25">
      <c r="D111" s="5"/>
    </row>
    <row r="112" spans="4:4" x14ac:dyDescent="0.25">
      <c r="D112" s="5"/>
    </row>
    <row r="113" spans="4:4" x14ac:dyDescent="0.25">
      <c r="D113" s="5"/>
    </row>
    <row r="114" spans="4:4" x14ac:dyDescent="0.25">
      <c r="D114" s="5"/>
    </row>
    <row r="115" spans="4:4" x14ac:dyDescent="0.25">
      <c r="D115" s="5"/>
    </row>
    <row r="116" spans="4:4" x14ac:dyDescent="0.25">
      <c r="D116" s="5"/>
    </row>
    <row r="117" spans="4:4" x14ac:dyDescent="0.25">
      <c r="D117" s="5"/>
    </row>
    <row r="118" spans="4:4" x14ac:dyDescent="0.25">
      <c r="D118" s="5"/>
    </row>
    <row r="119" spans="4:4" x14ac:dyDescent="0.25">
      <c r="D119" s="5"/>
    </row>
    <row r="120" spans="4:4" x14ac:dyDescent="0.25">
      <c r="D120" s="5"/>
    </row>
    <row r="121" spans="4:4" x14ac:dyDescent="0.25">
      <c r="D121" s="5"/>
    </row>
    <row r="122" spans="4:4" x14ac:dyDescent="0.25">
      <c r="D122" s="5"/>
    </row>
    <row r="123" spans="4:4" x14ac:dyDescent="0.25">
      <c r="D123" s="5"/>
    </row>
    <row r="124" spans="4:4" x14ac:dyDescent="0.25">
      <c r="D124" s="5"/>
    </row>
    <row r="125" spans="4:4" x14ac:dyDescent="0.25">
      <c r="D125" s="5"/>
    </row>
    <row r="126" spans="4:4" x14ac:dyDescent="0.25">
      <c r="D126" s="5"/>
    </row>
    <row r="127" spans="4:4" x14ac:dyDescent="0.25">
      <c r="D127" s="5"/>
    </row>
    <row r="128" spans="4:4" x14ac:dyDescent="0.25">
      <c r="D128" s="5"/>
    </row>
    <row r="129" spans="4:4" x14ac:dyDescent="0.25">
      <c r="D129" s="5"/>
    </row>
    <row r="130" spans="4:4" x14ac:dyDescent="0.25">
      <c r="D130" s="5"/>
    </row>
    <row r="131" spans="4:4" x14ac:dyDescent="0.25">
      <c r="D131" s="5"/>
    </row>
    <row r="132" spans="4:4" x14ac:dyDescent="0.25">
      <c r="D132" s="5"/>
    </row>
    <row r="133" spans="4:4" x14ac:dyDescent="0.25">
      <c r="D133" s="5"/>
    </row>
    <row r="134" spans="4:4" x14ac:dyDescent="0.25">
      <c r="D134" s="5"/>
    </row>
    <row r="135" spans="4:4" x14ac:dyDescent="0.25">
      <c r="D135" s="5"/>
    </row>
    <row r="136" spans="4:4" x14ac:dyDescent="0.25">
      <c r="D136" s="5"/>
    </row>
    <row r="137" spans="4:4" x14ac:dyDescent="0.25">
      <c r="D137" s="5"/>
    </row>
    <row r="138" spans="4:4" x14ac:dyDescent="0.25">
      <c r="D138" s="5"/>
    </row>
    <row r="139" spans="4:4" x14ac:dyDescent="0.25">
      <c r="D139" s="5"/>
    </row>
    <row r="140" spans="4:4" x14ac:dyDescent="0.25">
      <c r="D140" s="5"/>
    </row>
    <row r="141" spans="4:4" x14ac:dyDescent="0.25">
      <c r="D141" s="5"/>
    </row>
    <row r="142" spans="4:4" x14ac:dyDescent="0.25">
      <c r="D142" s="5"/>
    </row>
    <row r="143" spans="4:4" x14ac:dyDescent="0.25">
      <c r="D143" s="5"/>
    </row>
    <row r="144" spans="4:4" x14ac:dyDescent="0.25">
      <c r="D144" s="5"/>
    </row>
    <row r="145" spans="4:4" x14ac:dyDescent="0.25">
      <c r="D145" s="5"/>
    </row>
    <row r="146" spans="4:4" x14ac:dyDescent="0.25">
      <c r="D146" s="5"/>
    </row>
    <row r="147" spans="4:4" x14ac:dyDescent="0.25">
      <c r="D147" s="5"/>
    </row>
    <row r="148" spans="4:4" x14ac:dyDescent="0.25">
      <c r="D148" s="5"/>
    </row>
    <row r="149" spans="4:4" x14ac:dyDescent="0.25">
      <c r="D149" s="5"/>
    </row>
    <row r="150" spans="4:4" x14ac:dyDescent="0.25">
      <c r="D150" s="5"/>
    </row>
    <row r="151" spans="4:4" x14ac:dyDescent="0.25">
      <c r="D151" s="5"/>
    </row>
    <row r="152" spans="4:4" x14ac:dyDescent="0.25">
      <c r="D152" s="5"/>
    </row>
    <row r="153" spans="4:4" x14ac:dyDescent="0.25">
      <c r="D153" s="5"/>
    </row>
    <row r="154" spans="4:4" x14ac:dyDescent="0.25">
      <c r="D154" s="5"/>
    </row>
    <row r="155" spans="4:4" x14ac:dyDescent="0.25">
      <c r="D155" s="5"/>
    </row>
    <row r="156" spans="4:4" x14ac:dyDescent="0.25">
      <c r="D156" s="5"/>
    </row>
    <row r="157" spans="4:4" x14ac:dyDescent="0.25">
      <c r="D157" s="5"/>
    </row>
    <row r="158" spans="4:4" x14ac:dyDescent="0.25">
      <c r="D158" s="5"/>
    </row>
    <row r="159" spans="4:4" x14ac:dyDescent="0.25">
      <c r="D159" s="5"/>
    </row>
    <row r="160" spans="4:4" x14ac:dyDescent="0.25">
      <c r="D160" s="5"/>
    </row>
    <row r="161" spans="4:4" x14ac:dyDescent="0.25">
      <c r="D161" s="5"/>
    </row>
    <row r="162" spans="4:4" x14ac:dyDescent="0.25">
      <c r="D162" s="5"/>
    </row>
    <row r="163" spans="4:4" x14ac:dyDescent="0.25">
      <c r="D163" s="5"/>
    </row>
    <row r="164" spans="4:4" x14ac:dyDescent="0.25">
      <c r="D164" s="5"/>
    </row>
    <row r="165" spans="4:4" x14ac:dyDescent="0.25">
      <c r="D165" s="5"/>
    </row>
    <row r="166" spans="4:4" x14ac:dyDescent="0.25">
      <c r="D166" s="5"/>
    </row>
    <row r="167" spans="4:4" x14ac:dyDescent="0.25">
      <c r="D167" s="5"/>
    </row>
    <row r="168" spans="4:4" x14ac:dyDescent="0.25">
      <c r="D168" s="5"/>
    </row>
    <row r="169" spans="4:4" x14ac:dyDescent="0.25">
      <c r="D169" s="5"/>
    </row>
    <row r="170" spans="4:4" x14ac:dyDescent="0.25">
      <c r="D170" s="5"/>
    </row>
    <row r="171" spans="4:4" x14ac:dyDescent="0.25">
      <c r="D171" s="5"/>
    </row>
    <row r="172" spans="4:4" x14ac:dyDescent="0.25">
      <c r="D172" s="5"/>
    </row>
    <row r="173" spans="4:4" x14ac:dyDescent="0.25">
      <c r="D173" s="5"/>
    </row>
    <row r="174" spans="4:4" x14ac:dyDescent="0.25">
      <c r="D174" s="5"/>
    </row>
    <row r="175" spans="4:4" x14ac:dyDescent="0.25">
      <c r="D175" s="5"/>
    </row>
    <row r="176" spans="4:4" x14ac:dyDescent="0.25">
      <c r="D176" s="5"/>
    </row>
    <row r="177" spans="4:4" x14ac:dyDescent="0.25">
      <c r="D177" s="5"/>
    </row>
    <row r="178" spans="4:4" x14ac:dyDescent="0.25">
      <c r="D178" s="5"/>
    </row>
    <row r="179" spans="4:4" x14ac:dyDescent="0.25">
      <c r="D179" s="5"/>
    </row>
    <row r="180" spans="4:4" x14ac:dyDescent="0.25">
      <c r="D180" s="5"/>
    </row>
    <row r="181" spans="4:4" x14ac:dyDescent="0.25">
      <c r="D181" s="5"/>
    </row>
    <row r="182" spans="4:4" x14ac:dyDescent="0.25">
      <c r="D182" s="5"/>
    </row>
    <row r="183" spans="4:4" x14ac:dyDescent="0.25">
      <c r="D183" s="5"/>
    </row>
    <row r="184" spans="4:4" x14ac:dyDescent="0.25">
      <c r="D184" s="5"/>
    </row>
    <row r="185" spans="4:4" x14ac:dyDescent="0.25">
      <c r="D185" s="5"/>
    </row>
    <row r="186" spans="4:4" x14ac:dyDescent="0.25">
      <c r="D186" s="5"/>
    </row>
    <row r="187" spans="4:4" x14ac:dyDescent="0.25">
      <c r="D187" s="5"/>
    </row>
    <row r="188" spans="4:4" x14ac:dyDescent="0.25">
      <c r="D188" s="5"/>
    </row>
    <row r="189" spans="4:4" x14ac:dyDescent="0.25">
      <c r="D189" s="5"/>
    </row>
    <row r="190" spans="4:4" x14ac:dyDescent="0.25">
      <c r="D190" s="5"/>
    </row>
    <row r="191" spans="4:4" x14ac:dyDescent="0.25">
      <c r="D191" s="5"/>
    </row>
    <row r="192" spans="4:4" x14ac:dyDescent="0.25">
      <c r="D192" s="5"/>
    </row>
    <row r="193" spans="4:4" x14ac:dyDescent="0.25">
      <c r="D193" s="5"/>
    </row>
    <row r="194" spans="4:4" x14ac:dyDescent="0.25">
      <c r="D194" s="5"/>
    </row>
    <row r="195" spans="4:4" x14ac:dyDescent="0.25">
      <c r="D195" s="5"/>
    </row>
    <row r="196" spans="4:4" x14ac:dyDescent="0.25">
      <c r="D196" s="5"/>
    </row>
    <row r="197" spans="4:4" x14ac:dyDescent="0.25">
      <c r="D197" s="5"/>
    </row>
    <row r="198" spans="4:4" x14ac:dyDescent="0.25">
      <c r="D198" s="5"/>
    </row>
    <row r="199" spans="4:4" x14ac:dyDescent="0.25">
      <c r="D199" s="5"/>
    </row>
    <row r="200" spans="4:4" x14ac:dyDescent="0.25">
      <c r="D200" s="5"/>
    </row>
    <row r="201" spans="4:4" x14ac:dyDescent="0.25">
      <c r="D201" s="5"/>
    </row>
    <row r="202" spans="4:4" x14ac:dyDescent="0.25">
      <c r="D202" s="5"/>
    </row>
    <row r="203" spans="4:4" x14ac:dyDescent="0.25">
      <c r="D203" s="5"/>
    </row>
    <row r="204" spans="4:4" x14ac:dyDescent="0.25">
      <c r="D204" s="5"/>
    </row>
    <row r="205" spans="4:4" x14ac:dyDescent="0.25">
      <c r="D205" s="5"/>
    </row>
    <row r="206" spans="4:4" x14ac:dyDescent="0.25">
      <c r="D206" s="5"/>
    </row>
    <row r="207" spans="4:4" x14ac:dyDescent="0.25">
      <c r="D207" s="5"/>
    </row>
    <row r="208" spans="4:4" x14ac:dyDescent="0.25">
      <c r="D208" s="5"/>
    </row>
    <row r="209" spans="4:4" x14ac:dyDescent="0.25">
      <c r="D209" s="5"/>
    </row>
    <row r="210" spans="4:4" x14ac:dyDescent="0.25">
      <c r="D210" s="5"/>
    </row>
    <row r="211" spans="4:4" x14ac:dyDescent="0.25">
      <c r="D211" s="5"/>
    </row>
    <row r="212" spans="4:4" x14ac:dyDescent="0.25">
      <c r="D212" s="5"/>
    </row>
    <row r="213" spans="4:4" x14ac:dyDescent="0.25">
      <c r="D213" s="5"/>
    </row>
    <row r="214" spans="4:4" x14ac:dyDescent="0.25">
      <c r="D214" s="5"/>
    </row>
    <row r="215" spans="4:4" x14ac:dyDescent="0.25">
      <c r="D215" s="5"/>
    </row>
    <row r="216" spans="4:4" x14ac:dyDescent="0.25">
      <c r="D216" s="5"/>
    </row>
    <row r="217" spans="4:4" x14ac:dyDescent="0.25">
      <c r="D217" s="5"/>
    </row>
    <row r="218" spans="4:4" x14ac:dyDescent="0.25">
      <c r="D218" s="5"/>
    </row>
    <row r="219" spans="4:4" x14ac:dyDescent="0.25">
      <c r="D219" s="5"/>
    </row>
    <row r="220" spans="4:4" x14ac:dyDescent="0.25">
      <c r="D220" s="5"/>
    </row>
    <row r="221" spans="4:4" x14ac:dyDescent="0.25">
      <c r="D221" s="5"/>
    </row>
    <row r="222" spans="4:4" x14ac:dyDescent="0.25">
      <c r="D222" s="5"/>
    </row>
    <row r="223" spans="4:4" x14ac:dyDescent="0.25">
      <c r="D223" s="5"/>
    </row>
    <row r="224" spans="4:4" x14ac:dyDescent="0.25">
      <c r="D224" s="5"/>
    </row>
    <row r="225" spans="4:4" x14ac:dyDescent="0.25">
      <c r="D225" s="5"/>
    </row>
    <row r="226" spans="4:4" x14ac:dyDescent="0.25">
      <c r="D226" s="5"/>
    </row>
    <row r="227" spans="4:4" x14ac:dyDescent="0.25">
      <c r="D227" s="5"/>
    </row>
    <row r="228" spans="4:4" x14ac:dyDescent="0.25">
      <c r="D228" s="5"/>
    </row>
    <row r="229" spans="4:4" x14ac:dyDescent="0.25">
      <c r="D229" s="5"/>
    </row>
    <row r="230" spans="4:4" x14ac:dyDescent="0.25">
      <c r="D230" s="5"/>
    </row>
    <row r="231" spans="4:4" x14ac:dyDescent="0.25">
      <c r="D231" s="5"/>
    </row>
    <row r="232" spans="4:4" x14ac:dyDescent="0.25">
      <c r="D232" s="5"/>
    </row>
    <row r="233" spans="4:4" x14ac:dyDescent="0.25">
      <c r="D233" s="5"/>
    </row>
    <row r="234" spans="4:4" x14ac:dyDescent="0.25">
      <c r="D234" s="5"/>
    </row>
    <row r="235" spans="4:4" x14ac:dyDescent="0.25">
      <c r="D235" s="5"/>
    </row>
    <row r="236" spans="4:4" x14ac:dyDescent="0.25">
      <c r="D236" s="5"/>
    </row>
    <row r="237" spans="4:4" x14ac:dyDescent="0.25">
      <c r="D237" s="5"/>
    </row>
    <row r="238" spans="4:4" x14ac:dyDescent="0.25">
      <c r="D238" s="5"/>
    </row>
    <row r="239" spans="4:4" x14ac:dyDescent="0.25">
      <c r="D239" s="5"/>
    </row>
    <row r="240" spans="4:4" x14ac:dyDescent="0.25">
      <c r="D240" s="5"/>
    </row>
    <row r="241" spans="4:4" x14ac:dyDescent="0.25">
      <c r="D241" s="5"/>
    </row>
    <row r="242" spans="4:4" x14ac:dyDescent="0.25">
      <c r="D242" s="5"/>
    </row>
    <row r="243" spans="4:4" x14ac:dyDescent="0.25">
      <c r="D243" s="5"/>
    </row>
    <row r="244" spans="4:4" x14ac:dyDescent="0.25">
      <c r="D244" s="5"/>
    </row>
    <row r="245" spans="4:4" x14ac:dyDescent="0.25">
      <c r="D245" s="5"/>
    </row>
    <row r="246" spans="4:4" x14ac:dyDescent="0.25">
      <c r="D246" s="5"/>
    </row>
    <row r="247" spans="4:4" x14ac:dyDescent="0.25">
      <c r="D247" s="5"/>
    </row>
    <row r="248" spans="4:4" x14ac:dyDescent="0.25">
      <c r="D248" s="5"/>
    </row>
    <row r="249" spans="4:4" x14ac:dyDescent="0.25">
      <c r="D249" s="5"/>
    </row>
    <row r="250" spans="4:4" x14ac:dyDescent="0.25">
      <c r="D250" s="5"/>
    </row>
  </sheetData>
  <sheetProtection sheet="1" selectLockedCells="1"/>
  <mergeCells count="6">
    <mergeCell ref="B32:M37"/>
    <mergeCell ref="O7:S12"/>
    <mergeCell ref="B12:C12"/>
    <mergeCell ref="B21:H21"/>
    <mergeCell ref="J21:M21"/>
    <mergeCell ref="B28:M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AF8B-56C6-41AB-8569-D22FFA9B7523}">
  <dimension ref="A1:A112"/>
  <sheetViews>
    <sheetView topLeftCell="A74" workbookViewId="0">
      <selection activeCell="A76" sqref="A76"/>
    </sheetView>
  </sheetViews>
  <sheetFormatPr baseColWidth="10" defaultRowHeight="12.75" x14ac:dyDescent="0.2"/>
  <sheetData>
    <row r="1" spans="1:1" x14ac:dyDescent="0.2">
      <c r="A1" t="s">
        <v>21</v>
      </c>
    </row>
    <row r="2" spans="1:1" x14ac:dyDescent="0.2">
      <c r="A2" s="67">
        <v>44562</v>
      </c>
    </row>
    <row r="3" spans="1:1" x14ac:dyDescent="0.2">
      <c r="A3" s="67">
        <v>44620</v>
      </c>
    </row>
    <row r="4" spans="1:1" x14ac:dyDescent="0.2">
      <c r="A4" s="67">
        <v>44621</v>
      </c>
    </row>
    <row r="5" spans="1:1" x14ac:dyDescent="0.2">
      <c r="A5" s="67">
        <v>44644</v>
      </c>
    </row>
    <row r="6" spans="1:1" x14ac:dyDescent="0.2">
      <c r="A6" s="67">
        <v>44653</v>
      </c>
    </row>
    <row r="7" spans="1:1" x14ac:dyDescent="0.2">
      <c r="A7" s="67">
        <v>44665</v>
      </c>
    </row>
    <row r="8" spans="1:1" x14ac:dyDescent="0.2">
      <c r="A8" s="67">
        <v>44666</v>
      </c>
    </row>
    <row r="9" spans="1:1" x14ac:dyDescent="0.2">
      <c r="A9" s="67">
        <v>44682</v>
      </c>
    </row>
    <row r="10" spans="1:1" x14ac:dyDescent="0.2">
      <c r="A10" s="67">
        <v>44699</v>
      </c>
    </row>
    <row r="11" spans="1:1" x14ac:dyDescent="0.2">
      <c r="A11" s="67">
        <v>44706</v>
      </c>
    </row>
    <row r="12" spans="1:1" x14ac:dyDescent="0.2">
      <c r="A12" s="67">
        <v>44729</v>
      </c>
    </row>
    <row r="13" spans="1:1" x14ac:dyDescent="0.2">
      <c r="A13" s="67">
        <v>44732</v>
      </c>
    </row>
    <row r="14" spans="1:1" x14ac:dyDescent="0.2">
      <c r="A14" s="67">
        <v>44751</v>
      </c>
    </row>
    <row r="15" spans="1:1" x14ac:dyDescent="0.2">
      <c r="A15" s="67">
        <v>44788</v>
      </c>
    </row>
    <row r="16" spans="1:1" x14ac:dyDescent="0.2">
      <c r="A16" s="67">
        <v>44841</v>
      </c>
    </row>
    <row r="17" spans="1:1" x14ac:dyDescent="0.2">
      <c r="A17" s="67">
        <v>44844</v>
      </c>
    </row>
    <row r="18" spans="1:1" x14ac:dyDescent="0.2">
      <c r="A18" s="67">
        <v>44885</v>
      </c>
    </row>
    <row r="19" spans="1:1" x14ac:dyDescent="0.2">
      <c r="A19" s="67">
        <v>44886</v>
      </c>
    </row>
    <row r="20" spans="1:1" x14ac:dyDescent="0.2">
      <c r="A20" s="67">
        <v>44903</v>
      </c>
    </row>
    <row r="21" spans="1:1" x14ac:dyDescent="0.2">
      <c r="A21" s="67">
        <v>44904</v>
      </c>
    </row>
    <row r="22" spans="1:1" x14ac:dyDescent="0.2">
      <c r="A22" s="67">
        <v>44920</v>
      </c>
    </row>
    <row r="23" spans="1:1" x14ac:dyDescent="0.2">
      <c r="A23" s="67">
        <v>44927</v>
      </c>
    </row>
    <row r="24" spans="1:1" x14ac:dyDescent="0.2">
      <c r="A24" s="67">
        <v>44977</v>
      </c>
    </row>
    <row r="25" spans="1:1" x14ac:dyDescent="0.2">
      <c r="A25" s="67">
        <v>44978</v>
      </c>
    </row>
    <row r="26" spans="1:1" x14ac:dyDescent="0.2">
      <c r="A26" s="67">
        <v>45009</v>
      </c>
    </row>
    <row r="27" spans="1:1" x14ac:dyDescent="0.2">
      <c r="A27" s="67">
        <v>45018</v>
      </c>
    </row>
    <row r="28" spans="1:1" x14ac:dyDescent="0.2">
      <c r="A28" s="67">
        <v>45022</v>
      </c>
    </row>
    <row r="29" spans="1:1" x14ac:dyDescent="0.2">
      <c r="A29" s="67">
        <v>45023</v>
      </c>
    </row>
    <row r="30" spans="1:1" x14ac:dyDescent="0.2">
      <c r="A30" s="67">
        <v>45047</v>
      </c>
    </row>
    <row r="31" spans="1:1" x14ac:dyDescent="0.2">
      <c r="A31" s="67">
        <v>45071</v>
      </c>
    </row>
    <row r="32" spans="1:1" x14ac:dyDescent="0.2">
      <c r="A32" s="67">
        <v>45072</v>
      </c>
    </row>
    <row r="33" spans="1:1" x14ac:dyDescent="0.2">
      <c r="A33" s="67">
        <v>45094</v>
      </c>
    </row>
    <row r="34" spans="1:1" x14ac:dyDescent="0.2">
      <c r="A34" s="67">
        <v>45096</v>
      </c>
    </row>
    <row r="35" spans="1:1" x14ac:dyDescent="0.2">
      <c r="A35" s="67">
        <v>45097</v>
      </c>
    </row>
    <row r="36" spans="1:1" x14ac:dyDescent="0.2">
      <c r="A36" s="67">
        <v>45116</v>
      </c>
    </row>
    <row r="37" spans="1:1" x14ac:dyDescent="0.2">
      <c r="A37" s="67">
        <v>45159</v>
      </c>
    </row>
    <row r="38" spans="1:1" x14ac:dyDescent="0.2">
      <c r="A38" s="67">
        <v>45212</v>
      </c>
    </row>
    <row r="39" spans="1:1" x14ac:dyDescent="0.2">
      <c r="A39" s="67">
        <v>45215</v>
      </c>
    </row>
    <row r="40" spans="1:1" x14ac:dyDescent="0.2">
      <c r="A40" s="67">
        <v>45250</v>
      </c>
    </row>
    <row r="41" spans="1:1" x14ac:dyDescent="0.2">
      <c r="A41" s="67">
        <v>45268</v>
      </c>
    </row>
    <row r="42" spans="1:1" x14ac:dyDescent="0.2">
      <c r="A42" s="67">
        <v>45285</v>
      </c>
    </row>
    <row r="43" spans="1:1" x14ac:dyDescent="0.2">
      <c r="A43" s="67">
        <v>45292</v>
      </c>
    </row>
    <row r="44" spans="1:1" x14ac:dyDescent="0.2">
      <c r="A44" s="67">
        <v>45334</v>
      </c>
    </row>
    <row r="45" spans="1:1" x14ac:dyDescent="0.2">
      <c r="A45" s="67">
        <v>45335</v>
      </c>
    </row>
    <row r="46" spans="1:1" x14ac:dyDescent="0.2">
      <c r="A46" s="67">
        <v>45375</v>
      </c>
    </row>
    <row r="47" spans="1:1" x14ac:dyDescent="0.2">
      <c r="A47" s="67">
        <v>45379</v>
      </c>
    </row>
    <row r="48" spans="1:1" x14ac:dyDescent="0.2">
      <c r="A48" s="67">
        <v>45380</v>
      </c>
    </row>
    <row r="49" spans="1:1" x14ac:dyDescent="0.2">
      <c r="A49" s="67">
        <v>45383</v>
      </c>
    </row>
    <row r="50" spans="1:1" x14ac:dyDescent="0.2">
      <c r="A50" s="67">
        <v>45384</v>
      </c>
    </row>
    <row r="51" spans="1:1" x14ac:dyDescent="0.2">
      <c r="A51" s="67">
        <v>45413</v>
      </c>
    </row>
    <row r="52" spans="1:1" x14ac:dyDescent="0.2">
      <c r="A52" s="67">
        <v>45437</v>
      </c>
    </row>
    <row r="53" spans="1:1" x14ac:dyDescent="0.2">
      <c r="A53" s="67">
        <v>45460</v>
      </c>
    </row>
    <row r="54" spans="1:1" x14ac:dyDescent="0.2">
      <c r="A54" s="67">
        <v>45463</v>
      </c>
    </row>
    <row r="55" spans="1:1" x14ac:dyDescent="0.2">
      <c r="A55" s="67">
        <v>45464</v>
      </c>
    </row>
    <row r="56" spans="1:1" x14ac:dyDescent="0.2">
      <c r="A56" s="67">
        <v>45482</v>
      </c>
    </row>
    <row r="57" spans="1:1" x14ac:dyDescent="0.2">
      <c r="A57" s="67">
        <v>45521</v>
      </c>
    </row>
    <row r="58" spans="1:1" x14ac:dyDescent="0.2">
      <c r="A58" s="67">
        <v>45576</v>
      </c>
    </row>
    <row r="59" spans="1:1" x14ac:dyDescent="0.2">
      <c r="A59" s="67">
        <v>45577</v>
      </c>
    </row>
    <row r="60" spans="1:1" x14ac:dyDescent="0.2">
      <c r="A60" s="67">
        <v>45614</v>
      </c>
    </row>
    <row r="61" spans="1:1" x14ac:dyDescent="0.2">
      <c r="A61" s="67">
        <v>45634</v>
      </c>
    </row>
    <row r="62" spans="1:1" x14ac:dyDescent="0.2">
      <c r="A62" s="67">
        <v>45651</v>
      </c>
    </row>
    <row r="63" spans="1:1" x14ac:dyDescent="0.2">
      <c r="A63" s="67">
        <v>45658</v>
      </c>
    </row>
    <row r="64" spans="1:1" x14ac:dyDescent="0.2">
      <c r="A64" s="67">
        <v>45719</v>
      </c>
    </row>
    <row r="65" spans="1:1" x14ac:dyDescent="0.2">
      <c r="A65" s="67">
        <v>45720</v>
      </c>
    </row>
    <row r="66" spans="1:1" x14ac:dyDescent="0.2">
      <c r="A66" s="67">
        <v>45740</v>
      </c>
    </row>
    <row r="67" spans="1:1" x14ac:dyDescent="0.2">
      <c r="A67" s="67">
        <v>45749</v>
      </c>
    </row>
    <row r="68" spans="1:1" x14ac:dyDescent="0.2">
      <c r="A68" s="67">
        <v>45764</v>
      </c>
    </row>
    <row r="69" spans="1:1" x14ac:dyDescent="0.2">
      <c r="A69" s="67">
        <v>45765</v>
      </c>
    </row>
    <row r="70" spans="1:1" x14ac:dyDescent="0.2">
      <c r="A70" s="67">
        <v>45778</v>
      </c>
    </row>
    <row r="71" spans="1:1" x14ac:dyDescent="0.2">
      <c r="A71" s="67">
        <v>45802</v>
      </c>
    </row>
    <row r="72" spans="1:1" x14ac:dyDescent="0.2">
      <c r="A72" s="67">
        <v>45825</v>
      </c>
    </row>
    <row r="73" spans="1:1" x14ac:dyDescent="0.2">
      <c r="A73" s="67">
        <v>45828</v>
      </c>
    </row>
    <row r="74" spans="1:1" x14ac:dyDescent="0.2">
      <c r="A74" s="67">
        <v>45847</v>
      </c>
    </row>
    <row r="75" spans="1:1" x14ac:dyDescent="0.2">
      <c r="A75" s="67">
        <v>45884</v>
      </c>
    </row>
    <row r="76" spans="1:1" x14ac:dyDescent="0.2">
      <c r="A76" s="67">
        <v>45886</v>
      </c>
    </row>
    <row r="77" spans="1:1" x14ac:dyDescent="0.2">
      <c r="A77" s="67">
        <v>45942</v>
      </c>
    </row>
    <row r="78" spans="1:1" x14ac:dyDescent="0.2">
      <c r="A78" s="67">
        <v>45985</v>
      </c>
    </row>
    <row r="79" spans="1:1" x14ac:dyDescent="0.2">
      <c r="A79" s="67">
        <v>45999</v>
      </c>
    </row>
    <row r="80" spans="1:1" x14ac:dyDescent="0.2">
      <c r="A80" s="67">
        <v>46016</v>
      </c>
    </row>
    <row r="81" spans="1:1" x14ac:dyDescent="0.2">
      <c r="A81" s="67">
        <v>46023</v>
      </c>
    </row>
    <row r="82" spans="1:1" x14ac:dyDescent="0.2">
      <c r="A82" s="67">
        <v>46069</v>
      </c>
    </row>
    <row r="83" spans="1:1" x14ac:dyDescent="0.2">
      <c r="A83" s="67">
        <v>46070</v>
      </c>
    </row>
    <row r="84" spans="1:1" x14ac:dyDescent="0.2">
      <c r="A84" s="67">
        <v>46105</v>
      </c>
    </row>
    <row r="85" spans="1:1" x14ac:dyDescent="0.2">
      <c r="A85" s="67">
        <v>46114</v>
      </c>
    </row>
    <row r="86" spans="1:1" x14ac:dyDescent="0.2">
      <c r="A86" s="67">
        <v>46115</v>
      </c>
    </row>
    <row r="87" spans="1:1" x14ac:dyDescent="0.2">
      <c r="A87" s="67">
        <v>46143</v>
      </c>
    </row>
    <row r="88" spans="1:1" x14ac:dyDescent="0.2">
      <c r="A88" s="67">
        <v>46167</v>
      </c>
    </row>
    <row r="89" spans="1:1" x14ac:dyDescent="0.2">
      <c r="A89" s="67">
        <v>46188</v>
      </c>
    </row>
    <row r="90" spans="1:1" x14ac:dyDescent="0.2">
      <c r="A90" s="67">
        <v>46193</v>
      </c>
    </row>
    <row r="91" spans="1:1" x14ac:dyDescent="0.2">
      <c r="A91" s="67">
        <v>46212</v>
      </c>
    </row>
    <row r="92" spans="1:1" x14ac:dyDescent="0.2">
      <c r="A92" s="67">
        <v>46251</v>
      </c>
    </row>
    <row r="93" spans="1:1" x14ac:dyDescent="0.2">
      <c r="A93" s="67">
        <v>46303</v>
      </c>
    </row>
    <row r="94" spans="1:1" x14ac:dyDescent="0.2">
      <c r="A94" s="67">
        <v>46349</v>
      </c>
    </row>
    <row r="95" spans="1:1" x14ac:dyDescent="0.2">
      <c r="A95" s="67">
        <v>46364</v>
      </c>
    </row>
    <row r="96" spans="1:1" x14ac:dyDescent="0.2">
      <c r="A96" s="67">
        <v>46381</v>
      </c>
    </row>
    <row r="97" spans="1:1" x14ac:dyDescent="0.2">
      <c r="A97" s="67">
        <v>46388</v>
      </c>
    </row>
    <row r="98" spans="1:1" x14ac:dyDescent="0.2">
      <c r="A98" s="67">
        <v>46426</v>
      </c>
    </row>
    <row r="99" spans="1:1" x14ac:dyDescent="0.2">
      <c r="A99" s="67">
        <v>46427</v>
      </c>
    </row>
    <row r="100" spans="1:1" x14ac:dyDescent="0.2">
      <c r="A100" s="67">
        <v>46470</v>
      </c>
    </row>
    <row r="101" spans="1:1" x14ac:dyDescent="0.2">
      <c r="A101" s="67">
        <v>46472</v>
      </c>
    </row>
    <row r="102" spans="1:1" x14ac:dyDescent="0.2">
      <c r="A102" s="67">
        <v>46479</v>
      </c>
    </row>
    <row r="103" spans="1:1" x14ac:dyDescent="0.2">
      <c r="A103" s="67">
        <v>46508</v>
      </c>
    </row>
    <row r="104" spans="1:1" x14ac:dyDescent="0.2">
      <c r="A104" s="67">
        <v>46532</v>
      </c>
    </row>
    <row r="105" spans="1:1" x14ac:dyDescent="0.2">
      <c r="A105" s="67">
        <v>46558</v>
      </c>
    </row>
    <row r="106" spans="1:1" x14ac:dyDescent="0.2">
      <c r="A106" s="67">
        <v>46559</v>
      </c>
    </row>
    <row r="107" spans="1:1" x14ac:dyDescent="0.2">
      <c r="A107" s="67">
        <v>46577</v>
      </c>
    </row>
    <row r="108" spans="1:1" x14ac:dyDescent="0.2">
      <c r="A108" s="67">
        <v>46615</v>
      </c>
    </row>
    <row r="109" spans="1:1" x14ac:dyDescent="0.2">
      <c r="A109" s="67">
        <v>46671</v>
      </c>
    </row>
    <row r="110" spans="1:1" x14ac:dyDescent="0.2">
      <c r="A110" s="67">
        <v>46711</v>
      </c>
    </row>
    <row r="111" spans="1:1" x14ac:dyDescent="0.2">
      <c r="A111" s="67">
        <v>46729</v>
      </c>
    </row>
    <row r="112" spans="1:1" x14ac:dyDescent="0.2">
      <c r="A112" s="67">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Clase 5 Reapertura</vt:lpstr>
      <vt:lpstr>Clase 12</vt:lpstr>
      <vt:lpstr>Clase 13</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bfragola</dc:creator>
  <cp:lastModifiedBy>Maria Aranda</cp:lastModifiedBy>
  <dcterms:created xsi:type="dcterms:W3CDTF">2010-03-10T17:09:27Z</dcterms:created>
  <dcterms:modified xsi:type="dcterms:W3CDTF">2025-07-16T15:44:27Z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2025-05-13T16:44:55Z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b4d9e92f-d9c3-43e0-b993-f00e700014ce</vt:lpwstr>
  </property>
  <property fmtid="{D5CDD505-2E9C-101B-9397-08002B2CF9AE}" pid="8" name="MSIP_Label_a9378c09-609d-421b-88fc-485d53760b2b_ContentBits">
    <vt:lpwstr>0</vt:lpwstr>
  </property>
  <property fmtid="{D5CDD505-2E9C-101B-9397-08002B2CF9AE}" pid="9" name="MSIP_Label_a9378c09-609d-421b-88fc-485d53760b2b_Tag">
    <vt:lpwstr>10, 3, 0, 1</vt:lpwstr>
  </property>
</Properties>
</file>